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6\"/>
    </mc:Choice>
  </mc:AlternateContent>
  <xr:revisionPtr revIDLastSave="0" documentId="13_ncr:1_{3E144ED2-17E8-44F5-B323-B727321EFD60}" xr6:coauthVersionLast="47" xr6:coauthVersionMax="47" xr10:uidLastSave="{00000000-0000-0000-0000-000000000000}"/>
  <bookViews>
    <workbookView xWindow="-108" yWindow="-108" windowWidth="23256" windowHeight="12576" xr2:uid="{00000000-000D-0000-FFFF-FFFF00000000}"/>
  </bookViews>
  <sheets>
    <sheet name="Table" sheetId="20" r:id="rId1"/>
    <sheet name="House SFOPs-calculations" sheetId="11" state="hidden" r:id="rId2"/>
    <sheet name="House SFOPs -posting" sheetId="12" state="hidden" r:id="rId3"/>
    <sheet name="House LHHS-calculations" sheetId="1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3" l="1"/>
  <c r="G20" i="13" l="1"/>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D41" i="11"/>
  <c r="D34" i="11"/>
  <c r="D12" i="11"/>
  <c r="E27" i="11"/>
  <c r="E41" i="11"/>
  <c r="F41" i="11" s="1"/>
  <c r="F38" i="11"/>
  <c r="G38" i="11"/>
  <c r="F37" i="11"/>
  <c r="G37" i="11"/>
  <c r="D28" i="11"/>
  <c r="D27" i="11" s="1"/>
  <c r="D23" i="11"/>
  <c r="G26" i="11"/>
  <c r="F26" i="11"/>
  <c r="G10" i="11"/>
  <c r="F10" i="11"/>
  <c r="G40" i="11" l="1"/>
  <c r="F40" i="11"/>
  <c r="G39" i="11"/>
  <c r="F39" i="11"/>
  <c r="G36" i="11"/>
  <c r="F36" i="11"/>
  <c r="G35" i="11"/>
  <c r="F35" i="11"/>
  <c r="F34" i="11"/>
  <c r="G33" i="11"/>
  <c r="F33" i="11"/>
  <c r="G32" i="11"/>
  <c r="F32" i="11"/>
  <c r="G31" i="11"/>
  <c r="F31" i="11"/>
  <c r="G30" i="11"/>
  <c r="F30" i="11"/>
  <c r="G29" i="11"/>
  <c r="F29" i="11"/>
  <c r="G28" i="11"/>
  <c r="F28" i="11"/>
  <c r="G27" i="11"/>
  <c r="F27"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9" i="11"/>
  <c r="F9" i="11"/>
  <c r="G8" i="11"/>
  <c r="F8" i="11"/>
  <c r="G7" i="11"/>
  <c r="F7" i="11"/>
  <c r="G6" i="11"/>
  <c r="F6" i="11"/>
  <c r="G34" i="11" l="1"/>
  <c r="G41" i="11"/>
</calcChain>
</file>

<file path=xl/sharedStrings.xml><?xml version="1.0" encoding="utf-8"?>
<sst xmlns="http://schemas.openxmlformats.org/spreadsheetml/2006/main" count="414" uniqueCount="186">
  <si>
    <t>Department / Agency / Area</t>
  </si>
  <si>
    <t>HIV/AIDS</t>
  </si>
  <si>
    <t>Vulnerable Children</t>
  </si>
  <si>
    <t>Global Fund</t>
  </si>
  <si>
    <t>Not specified</t>
  </si>
  <si>
    <t>Malaria</t>
  </si>
  <si>
    <t>of which Microbicides</t>
  </si>
  <si>
    <t>-</t>
  </si>
  <si>
    <t>Global Health Security</t>
  </si>
  <si>
    <t xml:space="preserve">USAID </t>
  </si>
  <si>
    <t>GHP account</t>
  </si>
  <si>
    <t>ESF account</t>
  </si>
  <si>
    <t>Neglected Tropical Diseases (NTDs)</t>
  </si>
  <si>
    <t>Notes:</t>
  </si>
  <si>
    <t>State Department</t>
  </si>
  <si>
    <t>Emergency Reserve Fund</t>
  </si>
  <si>
    <t>State, Foreign Operations, and Related Programs (SFOPs) - Global Health</t>
  </si>
  <si>
    <t>of which Polio</t>
  </si>
  <si>
    <t>Labor Health &amp; Human Services (Labor HHS)</t>
  </si>
  <si>
    <t>Centers for Disease Control &amp; Prevention (CDC) - Total Global Health</t>
  </si>
  <si>
    <t>Global HIV/AIDS</t>
  </si>
  <si>
    <t>Global Tuberculosis</t>
  </si>
  <si>
    <t>Global Immunization</t>
  </si>
  <si>
    <t>Polio</t>
  </si>
  <si>
    <t>Other Global Vaccines/Measles</t>
  </si>
  <si>
    <t>Parasitic Diseases</t>
  </si>
  <si>
    <t>Global Public Health Protection</t>
  </si>
  <si>
    <t>Global Disease Detection and Emergency Response</t>
  </si>
  <si>
    <t>of which Global Health Security (GHS)</t>
  </si>
  <si>
    <t>Global Public Health Capacity Development</t>
  </si>
  <si>
    <t>National Institutes of Health (NIH) - Total Global Health</t>
  </si>
  <si>
    <t>Fogarty International Center (FIC)</t>
  </si>
  <si>
    <t>Labor HHS Total</t>
  </si>
  <si>
    <t>Not yet known</t>
  </si>
  <si>
    <r>
      <t>Tuberculosis</t>
    </r>
    <r>
      <rPr>
        <b/>
        <vertAlign val="superscript"/>
        <sz val="12"/>
        <color theme="1"/>
        <rFont val="Arial"/>
        <family val="2"/>
      </rPr>
      <t>ii</t>
    </r>
  </si>
  <si>
    <r>
      <t>Maternal &amp; Child Health (MCH)</t>
    </r>
    <r>
      <rPr>
        <b/>
        <vertAlign val="superscript"/>
        <sz val="12"/>
        <color theme="1"/>
        <rFont val="Arial"/>
        <family val="2"/>
      </rPr>
      <t>ii</t>
    </r>
  </si>
  <si>
    <r>
      <t>Nutrition</t>
    </r>
    <r>
      <rPr>
        <b/>
        <vertAlign val="superscript"/>
        <sz val="12"/>
        <color theme="1"/>
        <rFont val="Arial"/>
        <family val="2"/>
      </rPr>
      <t>ii</t>
    </r>
  </si>
  <si>
    <r>
      <t>FY23 Request</t>
    </r>
    <r>
      <rPr>
        <sz val="12"/>
        <color theme="1"/>
        <rFont val="Arial"/>
        <family val="2"/>
      </rPr>
      <t xml:space="preserve"> (millions)</t>
    </r>
  </si>
  <si>
    <r>
      <t>FY22
Omnibus</t>
    </r>
    <r>
      <rPr>
        <b/>
        <vertAlign val="superscript"/>
        <sz val="12"/>
        <color theme="1"/>
        <rFont val="Arial"/>
        <family val="2"/>
      </rPr>
      <t>i</t>
    </r>
    <r>
      <rPr>
        <b/>
        <sz val="12"/>
        <color theme="1"/>
        <rFont val="Arial"/>
        <family val="2"/>
      </rPr>
      <t xml:space="preserve">
</t>
    </r>
    <r>
      <rPr>
        <sz val="12"/>
        <color theme="1"/>
        <rFont val="Arial"/>
        <family val="2"/>
      </rPr>
      <t>(millions)</t>
    </r>
  </si>
  <si>
    <t>of which Gavi</t>
  </si>
  <si>
    <r>
      <t>UNICEF</t>
    </r>
    <r>
      <rPr>
        <i/>
        <vertAlign val="superscript"/>
        <sz val="12"/>
        <color theme="1"/>
        <rFont val="Arial"/>
        <family val="2"/>
      </rPr>
      <t>iii</t>
    </r>
  </si>
  <si>
    <r>
      <t>Family Planning &amp; Reproductive Health (FP/RH)</t>
    </r>
    <r>
      <rPr>
        <b/>
        <vertAlign val="superscript"/>
        <sz val="12"/>
        <color theme="1"/>
        <rFont val="Arial"/>
        <family val="2"/>
      </rPr>
      <t>iv</t>
    </r>
  </si>
  <si>
    <r>
      <t>GHP account</t>
    </r>
    <r>
      <rPr>
        <i/>
        <vertAlign val="superscript"/>
        <sz val="12"/>
        <color theme="1"/>
        <rFont val="Arial"/>
        <family val="2"/>
      </rPr>
      <t>iv</t>
    </r>
  </si>
  <si>
    <r>
      <t>ESF account</t>
    </r>
    <r>
      <rPr>
        <i/>
        <vertAlign val="superscript"/>
        <sz val="12"/>
        <color theme="1"/>
        <rFont val="Arial"/>
        <family val="2"/>
      </rPr>
      <t>iv</t>
    </r>
  </si>
  <si>
    <r>
      <t>Bilateral FP/RH</t>
    </r>
    <r>
      <rPr>
        <i/>
        <vertAlign val="superscript"/>
        <sz val="12"/>
        <color theme="1"/>
        <rFont val="Arial"/>
        <family val="2"/>
      </rPr>
      <t>iv</t>
    </r>
  </si>
  <si>
    <r>
      <t>UNFPA</t>
    </r>
    <r>
      <rPr>
        <i/>
        <vertAlign val="superscript"/>
        <sz val="12"/>
        <color theme="1"/>
        <rFont val="Arial"/>
        <family val="2"/>
      </rPr>
      <t>v</t>
    </r>
  </si>
  <si>
    <r>
      <t>USAID GHP account</t>
    </r>
    <r>
      <rPr>
        <i/>
        <vertAlign val="superscript"/>
        <sz val="12"/>
        <color theme="1"/>
        <rFont val="Arial"/>
        <family val="2"/>
      </rPr>
      <t>vi</t>
    </r>
  </si>
  <si>
    <r>
      <t>State GHP account</t>
    </r>
    <r>
      <rPr>
        <i/>
        <vertAlign val="superscript"/>
        <sz val="12"/>
        <color theme="1"/>
        <rFont val="Arial"/>
        <family val="2"/>
      </rPr>
      <t>vii</t>
    </r>
  </si>
  <si>
    <t>vi - According to the Department of State, Foreign Operations, and Related Programs FY23 Congressional Budget Justification, $250 million of this funding is “for contributions to support multilateral initiatives leading the global COVID response through the Act-Accelerator platform.”</t>
  </si>
  <si>
    <t>vii - According to the Department of State, Foreign Operations, and Related Programs FY23 Congressional Budget Justification, this funding is “to support a new health security financing mechanism, being developed alongside U.S. partners and allies, to ensure global readiness to respond to the next outbreak.”</t>
  </si>
  <si>
    <t>viii - The FY22 Omnibus states that “up to $100,000,000 of the funds made available under the heading ‘Global Health Programs’ may be made available for the Emergency Reserve Fund.”</t>
  </si>
  <si>
    <t>viii</t>
  </si>
  <si>
    <t>ix</t>
  </si>
  <si>
    <t>ix - The FY23 Request states that “this request includes $90.0 million in non-expiring funds to replenish the Emergency Reserve Fund to ensure that USAID can quickly and effectively respond to emerging infectious disease outbreaks posing severe threats to human health.”</t>
  </si>
  <si>
    <r>
      <t xml:space="preserve">FY23 House
</t>
    </r>
    <r>
      <rPr>
        <sz val="12"/>
        <color theme="1"/>
        <rFont val="Arial"/>
        <family val="2"/>
      </rPr>
      <t>(millions)</t>
    </r>
  </si>
  <si>
    <t>Table: KFF Analysis of Global Health Funding in the FY23 House Appropriations Bill</t>
  </si>
  <si>
    <t>Difference: 
FY23 House - FY22 Omnibus</t>
  </si>
  <si>
    <t>Difference: 
FY23 House - FY23 Request</t>
  </si>
  <si>
    <t>ESF Account</t>
  </si>
  <si>
    <t>USAID (GHP Account)</t>
  </si>
  <si>
    <t>State Department (GHP Account)</t>
  </si>
  <si>
    <t xml:space="preserve"> -</t>
  </si>
  <si>
    <t>AEECA account</t>
  </si>
  <si>
    <t>x</t>
  </si>
  <si>
    <r>
      <t>Health Resilience Fund</t>
    </r>
    <r>
      <rPr>
        <vertAlign val="superscript"/>
        <sz val="12"/>
        <color theme="1"/>
        <rFont val="Arial"/>
        <family val="2"/>
      </rPr>
      <t>xi</t>
    </r>
  </si>
  <si>
    <r>
      <t>SFOPs Total (GHP account only)</t>
    </r>
    <r>
      <rPr>
        <b/>
        <vertAlign val="superscript"/>
        <sz val="12"/>
        <color theme="1"/>
        <rFont val="Arial"/>
        <family val="2"/>
      </rPr>
      <t>xii</t>
    </r>
  </si>
  <si>
    <t>Updated: June 28, 2022</t>
  </si>
  <si>
    <r>
      <t>FY23 House</t>
    </r>
    <r>
      <rPr>
        <b/>
        <vertAlign val="superscript"/>
        <sz val="12"/>
        <color theme="1"/>
        <rFont val="Arial"/>
        <family val="2"/>
      </rPr>
      <t>i</t>
    </r>
    <r>
      <rPr>
        <b/>
        <sz val="12"/>
        <color theme="1"/>
        <rFont val="Arial"/>
        <family val="2"/>
      </rPr>
      <t xml:space="preserve">
</t>
    </r>
    <r>
      <rPr>
        <sz val="12"/>
        <color theme="1"/>
        <rFont val="Arial"/>
        <family val="2"/>
      </rPr>
      <t>(millions)</t>
    </r>
  </si>
  <si>
    <t>i - The FY22 Omnibus and FY23 House bill both include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</si>
  <si>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r>
      <t>HIV/AIDS</t>
    </r>
    <r>
      <rPr>
        <b/>
        <vertAlign val="superscript"/>
        <sz val="12"/>
        <color theme="1"/>
        <rFont val="Arial"/>
        <family val="2"/>
      </rPr>
      <t>ii</t>
    </r>
  </si>
  <si>
    <t>ii - Some HIV, tuberculosis, MCH, nutrition funding, and global health security funding is provided under the ESF and AEECA accounts, which is not earmarked by Congress in the annual appropriations bills and is determined at the agency level.</t>
  </si>
  <si>
    <t>iii - UNICEF funding in the FY22 Omnibus and FY22 House bill includes an earmark of $5 million for programs addressing female genital mutilation.</t>
  </si>
  <si>
    <t>iv - The FY22 Omnibus states that "not less than $575,000,000 should be made available for family planning/reproductive health." The FY23 House bill states that "not less than $760,000,000 shall be made available for family planning/reproductive health.” According to the House bill report, $760 million is provided through the GHP account; however, it is possible that the administration could provide additional funding for FPRH activities through the ESF account.</t>
  </si>
  <si>
    <t>v - The FY22 Omnibus and FY23 House bill both state that if this funding is not provided to UNFPA it “shall be transferred to the ‘Global Health Programs’ account and shall be made available for family planning, maternal, and reproductive health activities.”</t>
  </si>
  <si>
    <t>x - The House FY23 bill states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</si>
  <si>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 The FY23 House SFOPs report states that the HRF will “support cross-cutting global health activities including health service delivery, health workforce, health information systems, access to essential medicines, health systems financing, and governance, in challenging environments and countries in crisis.”</t>
  </si>
  <si>
    <t>xii - The FY22 Omnibus “includes $100,000,000 for a U.S. contribution to support a multilateral vaccine development partnership for epidemic preparedness innovations.” The FY23 House bill states that “funds appropriated by this Act under the heading ‘Global Health Programs’ may be made available for a contribution to an international financing mechanism for pandemic preparedness.”</t>
  </si>
  <si>
    <t>$5
 (0.1%)</t>
  </si>
  <si>
    <t>$25
 (0.5%)</t>
  </si>
  <si>
    <t>$25
 (0.6%)</t>
  </si>
  <si>
    <t>$0
 (0%)</t>
  </si>
  <si>
    <t>$440
 (28.2%)</t>
  </si>
  <si>
    <t>$98
 (26.4%)</t>
  </si>
  <si>
    <t>$119
 (34%)</t>
  </si>
  <si>
    <t>$45
 (5.8%)</t>
  </si>
  <si>
    <t>$40
 (5.1%)</t>
  </si>
  <si>
    <t>$10.5
 (1.2%)</t>
  </si>
  <si>
    <t>$10
 (15.4%)</t>
  </si>
  <si>
    <t>$6
 (4.3%)</t>
  </si>
  <si>
    <t>$9.5
 (7%)</t>
  </si>
  <si>
    <t>$5
 (3.2%)</t>
  </si>
  <si>
    <t>$10
 (6.7%)</t>
  </si>
  <si>
    <t>$222.5
 (36.6%)</t>
  </si>
  <si>
    <t>$177
 (27.1%)</t>
  </si>
  <si>
    <t>$185
 (32.2%)</t>
  </si>
  <si>
    <t>$163
 (27.3%)</t>
  </si>
  <si>
    <t>$236.1
 (45.1%)</t>
  </si>
  <si>
    <t>$188
 (32.9%)</t>
  </si>
  <si>
    <t>$37.5
 (115.4%)</t>
  </si>
  <si>
    <t>$14
 (25%)</t>
  </si>
  <si>
    <t>$2.5
 (9.1%)</t>
  </si>
  <si>
    <t>$5
 (20%)</t>
  </si>
  <si>
    <t>$5
 (4.7%)</t>
  </si>
  <si>
    <t>$-2
 (-1.7%)</t>
  </si>
  <si>
    <t>$300
 (42.9%)</t>
  </si>
  <si>
    <t>$255
 (34.2%)</t>
  </si>
  <si>
    <t>$400.5
 (3.8%)</t>
  </si>
  <si>
    <t>$1,146.5
 (11.7%)</t>
  </si>
  <si>
    <t>Updated: June 29, 2022</t>
  </si>
  <si>
    <t>Table: KFF Analysis of Global Health Funding in the FY23 Senate Appropriations Bill</t>
  </si>
  <si>
    <t>Malaria (PMI)</t>
  </si>
  <si>
    <t>Gavi, the Vaccine Alliance</t>
  </si>
  <si>
    <t>Bilateral MCH</t>
  </si>
  <si>
    <t>ii - The FY24 final bill text for "State, Foreign Operations, and Related Programs" (SFOPs) states that up to $200 million of the funds appropriated by this Act through various accounts "may be made available to combat such infectious disease of public health emergency."</t>
  </si>
  <si>
    <r>
      <t>FY25 CR</t>
    </r>
    <r>
      <rPr>
        <b/>
        <vertAlign val="superscript"/>
        <sz val="12"/>
        <color theme="1"/>
        <rFont val="Arial"/>
        <family val="2"/>
      </rPr>
      <t>i,ii</t>
    </r>
    <r>
      <rPr>
        <b/>
        <sz val="12"/>
        <color theme="1"/>
        <rFont val="Arial"/>
        <family val="2"/>
      </rPr>
      <t xml:space="preserve">
</t>
    </r>
    <r>
      <rPr>
        <sz val="12"/>
        <color theme="1"/>
        <rFont val="Arial"/>
        <family val="2"/>
      </rPr>
      <t>(millions)</t>
    </r>
  </si>
  <si>
    <r>
      <t xml:space="preserve">FY26 Request
</t>
    </r>
    <r>
      <rPr>
        <sz val="12"/>
        <color theme="1"/>
        <rFont val="Arial"/>
        <family val="2"/>
      </rPr>
      <t>(millions)</t>
    </r>
  </si>
  <si>
    <r>
      <t>HIV/AIDS (PEPFAR)</t>
    </r>
    <r>
      <rPr>
        <b/>
        <vertAlign val="superscript"/>
        <sz val="12"/>
        <color theme="1"/>
        <rFont val="Arial"/>
        <family val="2"/>
      </rPr>
      <t>iv</t>
    </r>
  </si>
  <si>
    <r>
      <t>Global Fund</t>
    </r>
    <r>
      <rPr>
        <b/>
        <vertAlign val="superscript"/>
        <sz val="12"/>
        <color theme="1"/>
        <rFont val="Arial"/>
        <family val="2"/>
      </rPr>
      <t>v</t>
    </r>
  </si>
  <si>
    <r>
      <t>Tuberculosis</t>
    </r>
    <r>
      <rPr>
        <b/>
        <vertAlign val="superscript"/>
        <sz val="12"/>
        <color theme="1"/>
        <rFont val="Arial"/>
        <family val="2"/>
      </rPr>
      <t>iv</t>
    </r>
  </si>
  <si>
    <r>
      <t>Maternal &amp; Child Health (MCH)</t>
    </r>
    <r>
      <rPr>
        <b/>
        <vertAlign val="superscript"/>
        <sz val="12"/>
        <color theme="1"/>
        <rFont val="Arial"/>
        <family val="2"/>
      </rPr>
      <t>iv</t>
    </r>
  </si>
  <si>
    <t>vi</t>
  </si>
  <si>
    <t>v - The explanatory statement accompanying the FY24 final bill states that this funding is “for the second installment of the seventh replenishment of the Global Fund to Fight AIDS, Tuberculosis, and Malaria, which is a reduction compared to the prior fiscal year as a result of other donor contributions.”</t>
  </si>
  <si>
    <r>
      <t>Nutrition</t>
    </r>
    <r>
      <rPr>
        <b/>
        <vertAlign val="superscript"/>
        <sz val="12"/>
        <color theme="1"/>
        <rFont val="Arial"/>
        <family val="2"/>
      </rPr>
      <t>iv</t>
    </r>
  </si>
  <si>
    <t>vi - The FY26 request does not include a specific funding amount for the Global Fund, but states that funding can be provided through either the GHP account or the newly created “America First Opportunity Fund” (A1OF) and that the amount provided cannot exceed 20% of total contributions during the 8th Replenishment for a total of $2.4 billion over the three year period.</t>
  </si>
  <si>
    <t>Global Health Programs (GHP)  account</t>
  </si>
  <si>
    <r>
      <t>United Nations Children's Fund (UNICEF) - IO&amp;P Account</t>
    </r>
    <r>
      <rPr>
        <i/>
        <vertAlign val="superscript"/>
        <sz val="12"/>
        <color theme="1"/>
        <rFont val="Arial"/>
        <family val="2"/>
      </rPr>
      <t>vii</t>
    </r>
  </si>
  <si>
    <t>i - Funding for FY25 was provided in a full-year Continuing Resolution (CR), which maintained FY24 levels. All FY25 amounts and associated notes are based on those specified in relevant FY24 appropriations bills.</t>
  </si>
  <si>
    <t>xii</t>
  </si>
  <si>
    <t>of which Emergency Reserve Fund</t>
  </si>
  <si>
    <t>xv</t>
  </si>
  <si>
    <r>
      <t xml:space="preserve">FY26 House
</t>
    </r>
    <r>
      <rPr>
        <sz val="12"/>
        <color theme="1"/>
        <rFont val="Arial"/>
        <family val="2"/>
      </rPr>
      <t>(millions)</t>
    </r>
  </si>
  <si>
    <t>Difference:
FY26 House - FY25 CR</t>
  </si>
  <si>
    <t>Difference:
FY26 House - FY26 Request</t>
  </si>
  <si>
    <r>
      <t>National Security, Department of State and Related Programs (NSRP) - Global Health Programs (GHP) Account</t>
    </r>
    <r>
      <rPr>
        <b/>
        <vertAlign val="superscript"/>
        <sz val="12"/>
        <color theme="1"/>
        <rFont val="Arial"/>
        <family val="2"/>
      </rPr>
      <t>iii</t>
    </r>
  </si>
  <si>
    <t>iv - In previous fiscal years, some HIV, tuberculosis, MCH, nutrition, and global health security funding has been provided under the ESF and AEECA accounts, which is not earmarked by Congress in the annual appropriations bills and is determined at the agency level. Global health funding amounts from these accounts are not yet known for either FY24 or FY25. In addition, the FY26 Request and House bill propose to eliminate these accounts.</t>
  </si>
  <si>
    <t>iii - Unless otherwise specified, funding amounts listed under the "National Security, Department of State and Related Programs - Global Health" heading are provided through the Global Health Programs (GHP) account.</t>
  </si>
  <si>
    <t>vii - The FY26 request eliminated the International Organizations &amp; Programs (IO&amp;P) account. In prior fiscal years, funding for UNICEF and UNFPA was provided through the IO&amp;P account. The FY26 House explanatory report accompanying the bill states that a contribution to UNICEF may be made using funding provided to the newly established National Security Investment Programs account.</t>
  </si>
  <si>
    <t>vii</t>
  </si>
  <si>
    <t>viii - The FY24 final bill states that "not less than $575,000,000 should be made available for family planning/reproductive health." The FY26 House bill states that “of the funds appropriated by this Act, not more than $461,000,000 may be made available for family planning/reproductive health,” but does not indicate the accounts that may be used for this funding."</t>
  </si>
  <si>
    <t>xiii</t>
  </si>
  <si>
    <t>xiv</t>
  </si>
  <si>
    <t>$172.5
(N/A)</t>
  </si>
  <si>
    <t>$461
(N/A)</t>
  </si>
  <si>
    <t>$300
(N/A)</t>
  </si>
  <si>
    <t>$0
(0%)</t>
  </si>
  <si>
    <t>$32.5
(N/A)</t>
  </si>
  <si>
    <t>$114.5
(N/A)</t>
  </si>
  <si>
    <t>$1815
 (62.4%)</t>
  </si>
  <si>
    <t>$-150
 (-9.1%)</t>
  </si>
  <si>
    <t>$206.5
 (116%)</t>
  </si>
  <si>
    <t>$5
 (0.6%)</t>
  </si>
  <si>
    <t>$376
 (88.7%)</t>
  </si>
  <si>
    <t>$830
 (976.5%)</t>
  </si>
  <si>
    <t>$530
 (623.5%)</t>
  </si>
  <si>
    <t>$7.5
 (4.5%)</t>
  </si>
  <si>
    <t>$-146.5
 (-24.1%)</t>
  </si>
  <si>
    <t>$-51.1
 (-100%)</t>
  </si>
  <si>
    <t>$-32.5
 (-100%)</t>
  </si>
  <si>
    <t>$1
 (3.2%)</t>
  </si>
  <si>
    <t>$-6
 (-100%)</t>
  </si>
  <si>
    <t>$-10
 (-100%)</t>
  </si>
  <si>
    <t>$-511.8
 (-5.1%)</t>
  </si>
  <si>
    <t>$5721.7
 (150.7%)</t>
  </si>
  <si>
    <t>NSRP Total (GHP account only)</t>
  </si>
  <si>
    <t>$-142
 (-13.4%)</t>
  </si>
  <si>
    <t>xvii - The explanatory statement accompanying the FY24 final bill states that “of the funds made available for ‘Other Public Health Threats’… the agreement includes not less than $10,000,000 to support the global health workforce.”</t>
  </si>
  <si>
    <t>$-114
 (-19.8%)</t>
  </si>
  <si>
    <r>
      <t>Family Planning &amp; Reproductive Health (FP/RH)</t>
    </r>
    <r>
      <rPr>
        <b/>
        <vertAlign val="superscript"/>
        <sz val="12"/>
        <color theme="1"/>
        <rFont val="Arial"/>
        <family val="2"/>
      </rPr>
      <t>viii, ix</t>
    </r>
  </si>
  <si>
    <t>ix - The explanatory statement accompanying the House FY26 NSRP appropriations bill does not provide specific funding amounts for FPRH or GHS under the GHP account. After the funding amounts specified for all other areas (e.g., HIV, TB, MCH, etc.) are removed, $864.71 million remains under the GHP account, which is funding that could be used for FPRH and GHS (or other areas as determined by the Administration).</t>
  </si>
  <si>
    <r>
      <t>Bilateral FP/RH</t>
    </r>
    <r>
      <rPr>
        <i/>
        <vertAlign val="superscript"/>
        <sz val="12"/>
        <color theme="1"/>
        <rFont val="Arial"/>
        <family val="2"/>
      </rPr>
      <t>viii, ix</t>
    </r>
  </si>
  <si>
    <r>
      <t>Global Health Programs (GHP) account</t>
    </r>
    <r>
      <rPr>
        <i/>
        <vertAlign val="superscript"/>
        <sz val="12"/>
        <color theme="1"/>
        <rFont val="Arial"/>
        <family val="2"/>
      </rPr>
      <t>viii, ix</t>
    </r>
  </si>
  <si>
    <r>
      <t>Economic Support Fund (ESF) account</t>
    </r>
    <r>
      <rPr>
        <i/>
        <vertAlign val="superscript"/>
        <sz val="12"/>
        <color theme="1"/>
        <rFont val="Arial"/>
        <family val="2"/>
      </rPr>
      <t>viii, ix, x</t>
    </r>
  </si>
  <si>
    <t>x - The FY26 Request and House bill both propose to eliminate the ESF account.</t>
  </si>
  <si>
    <t>xi - The FY24 final bill states that if this funding is not provided to UNFPA it “shall be transferred to the ‘Global Health Programs’ account and shall be made available for family planning, maternal, and reproductive health activities.”</t>
  </si>
  <si>
    <r>
      <t>United Nations Population Fund (UNFPA) - IO&amp;P Account</t>
    </r>
    <r>
      <rPr>
        <i/>
        <vertAlign val="superscript"/>
        <sz val="12"/>
        <color theme="1"/>
        <rFont val="Arial"/>
        <family val="2"/>
      </rPr>
      <t>xi</t>
    </r>
  </si>
  <si>
    <t>xii - The explanatory statement accompanying the FY24 final appropriations bill states that the agreement includes “up to $100,000,000 for a contribution to the Coalition for Epidemic Preparedness Innovations (CEPI).” The report accompanying the House FY26 bill states that the “Committee supports funding for the Coalition for Epidemic Preparedness Innovations, at levels consistent with prior fiscal years.”</t>
  </si>
  <si>
    <t>xiii - The FY24 final bill states that “up to $70,000,000 of the funds made available under the heading ‘Global Health Programs’ may be made available for the Emergency Reserve Fund” without specifying whether this funding would come from GHS amounts or potentially other areas.</t>
  </si>
  <si>
    <t>xiv - The FY26 Request states that funding from the GHP account may be provided to the “Emergency Reserve Fund” without specifying an amount.</t>
  </si>
  <si>
    <t>xv - The FY26 House bill states that “up to $50,000,000 of the funds made available under the heading ‘Global Health Programs’ may be made available for the Emergency Reserve Fund” without specifying whether this funding would come from GHS amounts or potentially other areas.</t>
  </si>
  <si>
    <t>xvi - The explanatory statement accompanying the FY24 final bill states that “of the funds made available for ‘Other Public Health Threats’ … the agreement includes up to $6,000,000 for the Health Reserve Fund.”</t>
  </si>
  <si>
    <r>
      <t>Global Health Worker Initiative</t>
    </r>
    <r>
      <rPr>
        <b/>
        <vertAlign val="superscript"/>
        <sz val="12"/>
        <color theme="1"/>
        <rFont val="Arial"/>
        <family val="2"/>
      </rPr>
      <t>xvii</t>
    </r>
  </si>
  <si>
    <r>
      <t>Health Reserve Fund</t>
    </r>
    <r>
      <rPr>
        <b/>
        <vertAlign val="superscript"/>
        <sz val="12"/>
        <color theme="1"/>
        <rFont val="Arial"/>
        <family val="2"/>
      </rPr>
      <t>xvi</t>
    </r>
  </si>
  <si>
    <r>
      <t>Global Health Security</t>
    </r>
    <r>
      <rPr>
        <b/>
        <vertAlign val="superscript"/>
        <sz val="12"/>
        <color theme="1"/>
        <rFont val="Arial"/>
        <family val="2"/>
      </rPr>
      <t>iv, ix</t>
    </r>
  </si>
  <si>
    <t>of which the Coalition for Epidemic Preparedness Innovations (CEPI)</t>
  </si>
  <si>
    <t>Table: KFF Analysis of Global Health Funding in the FY 2026 House Appropriations Bill &amp; Explanatory Statement</t>
  </si>
  <si>
    <t>Updated: July 22,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</si>
</sst>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
  </numFmts>
  <fonts count="20"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b/>
      <i/>
      <sz val="11"/>
      <color theme="1"/>
      <name val="Arial"/>
      <family val="2"/>
    </font>
    <font>
      <sz val="11"/>
      <color theme="1"/>
      <name val="Calibri"/>
      <family val="2"/>
      <scheme val="minor"/>
    </font>
    <font>
      <sz val="12"/>
      <name val="Arial"/>
      <family val="2"/>
    </font>
    <font>
      <vertAlign val="superscript"/>
      <sz val="12"/>
      <color theme="1"/>
      <name val="Arial"/>
      <family val="2"/>
    </font>
    <font>
      <b/>
      <i/>
      <vertAlign val="superscript"/>
      <sz val="12"/>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9" fontId="16" fillId="0" borderId="0" applyFont="0" applyFill="0" applyBorder="0" applyAlignment="0" applyProtection="0"/>
  </cellStyleXfs>
  <cellXfs count="10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3" fillId="0" borderId="0" xfId="0" applyFont="1"/>
    <xf numFmtId="0" fontId="5" fillId="0" borderId="0" xfId="0" applyFont="1"/>
    <xf numFmtId="164" fontId="5" fillId="0" borderId="0" xfId="0" applyNumberFormat="1" applyFont="1"/>
    <xf numFmtId="0" fontId="7" fillId="0" borderId="2" xfId="0" applyFont="1" applyBorder="1" applyAlignment="1">
      <alignment vertical="center"/>
    </xf>
    <xf numFmtId="164" fontId="7" fillId="0" borderId="1" xfId="0" applyNumberFormat="1" applyFont="1" applyBorder="1" applyAlignment="1">
      <alignment horizontal="center" vertical="center"/>
    </xf>
    <xf numFmtId="0" fontId="11" fillId="0" borderId="2" xfId="0" applyFont="1" applyBorder="1" applyAlignment="1">
      <alignment horizontal="left" vertical="center" indent="2"/>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indent="4"/>
    </xf>
    <xf numFmtId="0" fontId="11" fillId="0" borderId="2" xfId="0" applyFont="1" applyBorder="1" applyAlignment="1">
      <alignment horizontal="left" vertical="center" wrapText="1" indent="2"/>
    </xf>
    <xf numFmtId="0" fontId="7" fillId="0" borderId="2" xfId="0" applyFont="1" applyBorder="1" applyAlignment="1">
      <alignment vertical="center" wrapText="1"/>
    </xf>
    <xf numFmtId="0" fontId="7" fillId="0" borderId="2" xfId="0" applyFont="1" applyBorder="1" applyAlignment="1">
      <alignment horizontal="left" vertical="center"/>
    </xf>
    <xf numFmtId="164" fontId="3" fillId="0" borderId="0" xfId="0" applyNumberFormat="1" applyFont="1"/>
    <xf numFmtId="0" fontId="15" fillId="0" borderId="0" xfId="0" applyFont="1"/>
    <xf numFmtId="0" fontId="11" fillId="0" borderId="2" xfId="0" applyFont="1" applyBorder="1" applyAlignment="1">
      <alignment horizontal="left" vertical="center" wrapText="1" indent="1"/>
    </xf>
    <xf numFmtId="9" fontId="5" fillId="0" borderId="0" xfId="1" applyFont="1"/>
    <xf numFmtId="9" fontId="3" fillId="0" borderId="0" xfId="1" applyFont="1"/>
    <xf numFmtId="164" fontId="8"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9" fillId="0" borderId="2" xfId="0" applyFont="1" applyBorder="1" applyAlignment="1">
      <alignment horizontal="left" vertical="center" wrapText="1" indent="3"/>
    </xf>
    <xf numFmtId="0" fontId="11" fillId="0" borderId="2" xfId="0" applyFont="1" applyBorder="1" applyAlignment="1">
      <alignment horizontal="left" vertical="center" wrapText="1" indent="6"/>
    </xf>
    <xf numFmtId="164" fontId="1" fillId="0" borderId="0" xfId="0" applyNumberFormat="1" applyFont="1"/>
    <xf numFmtId="9" fontId="1" fillId="0" borderId="0" xfId="1" applyFont="1"/>
    <xf numFmtId="0" fontId="7" fillId="2" borderId="3"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1" fillId="0" borderId="2" xfId="0" applyFont="1" applyBorder="1" applyAlignment="1">
      <alignment horizontal="left" vertical="center" wrapText="1" indent="9"/>
    </xf>
    <xf numFmtId="0" fontId="9" fillId="0" borderId="2" xfId="0" applyFont="1" applyBorder="1" applyAlignment="1">
      <alignment horizontal="left" vertical="center" indent="3"/>
    </xf>
    <xf numFmtId="164" fontId="10" fillId="2" borderId="4"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8" xfId="0" applyNumberFormat="1" applyFont="1" applyBorder="1" applyAlignment="1">
      <alignment horizontal="center" vertical="center" wrapText="1"/>
    </xf>
    <xf numFmtId="164" fontId="17" fillId="0" borderId="8"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0" borderId="15"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164" fontId="17" fillId="0" borderId="15" xfId="0" applyNumberFormat="1" applyFont="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7" fillId="0" borderId="16" xfId="0" applyNumberFormat="1" applyFont="1" applyBorder="1" applyAlignment="1">
      <alignment horizontal="center" vertical="center" wrapText="1"/>
    </xf>
    <xf numFmtId="164" fontId="10" fillId="2" borderId="17" xfId="0" applyNumberFormat="1" applyFont="1" applyFill="1" applyBorder="1" applyAlignment="1">
      <alignment horizontal="center" vertical="center" wrapText="1"/>
    </xf>
    <xf numFmtId="0" fontId="7" fillId="2" borderId="3" xfId="0" applyFont="1" applyFill="1" applyBorder="1" applyAlignment="1">
      <alignment horizontal="left" vertical="center"/>
    </xf>
    <xf numFmtId="164" fontId="7" fillId="2" borderId="4"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164" fontId="4" fillId="0" borderId="0" xfId="0" applyNumberFormat="1" applyFont="1" applyAlignment="1">
      <alignment horizontal="center" vertical="center"/>
    </xf>
    <xf numFmtId="0" fontId="7" fillId="0" borderId="22" xfId="0" applyFont="1" applyBorder="1" applyAlignment="1">
      <alignment horizontal="left" vertical="center"/>
    </xf>
    <xf numFmtId="0" fontId="11" fillId="0" borderId="2" xfId="0" applyFont="1" applyBorder="1" applyAlignment="1">
      <alignment horizontal="left" vertical="center" indent="5"/>
    </xf>
    <xf numFmtId="164" fontId="7" fillId="0" borderId="28" xfId="0" applyNumberFormat="1" applyFont="1" applyBorder="1" applyAlignment="1">
      <alignment horizontal="center" vertical="center"/>
    </xf>
    <xf numFmtId="164" fontId="11" fillId="0" borderId="28" xfId="0" applyNumberFormat="1" applyFont="1" applyBorder="1" applyAlignment="1">
      <alignment horizontal="center" vertical="center"/>
    </xf>
    <xf numFmtId="164" fontId="12" fillId="0" borderId="28" xfId="0" applyNumberFormat="1" applyFont="1" applyBorder="1" applyAlignment="1">
      <alignment horizontal="center" vertical="center"/>
    </xf>
    <xf numFmtId="164" fontId="7" fillId="0" borderId="29" xfId="0" applyNumberFormat="1" applyFont="1" applyBorder="1" applyAlignment="1">
      <alignment horizontal="center" vertical="center"/>
    </xf>
    <xf numFmtId="164" fontId="7" fillId="2" borderId="27" xfId="0" applyNumberFormat="1" applyFont="1" applyFill="1" applyBorder="1" applyAlignment="1">
      <alignment horizontal="center" vertical="center"/>
    </xf>
    <xf numFmtId="0" fontId="11" fillId="0" borderId="2" xfId="0" applyFont="1" applyBorder="1" applyAlignment="1">
      <alignment horizontal="left" vertical="center" wrapText="1" indent="5"/>
    </xf>
    <xf numFmtId="0" fontId="11" fillId="0" borderId="2" xfId="0" applyFont="1" applyBorder="1" applyAlignment="1">
      <alignment horizontal="left" vertical="center" indent="9"/>
    </xf>
    <xf numFmtId="0" fontId="11" fillId="0" borderId="2" xfId="0" applyFont="1" applyBorder="1" applyAlignment="1">
      <alignment horizontal="left" vertical="center" indent="12"/>
    </xf>
    <xf numFmtId="164" fontId="7" fillId="0" borderId="32" xfId="0" applyNumberFormat="1" applyFont="1" applyBorder="1" applyAlignment="1">
      <alignment horizontal="center" vertical="center" wrapText="1"/>
    </xf>
    <xf numFmtId="164" fontId="11" fillId="0" borderId="32" xfId="0" applyNumberFormat="1" applyFont="1" applyBorder="1" applyAlignment="1">
      <alignment horizontal="center" vertical="center" wrapText="1"/>
    </xf>
    <xf numFmtId="164" fontId="7" fillId="2" borderId="24" xfId="0" applyNumberFormat="1" applyFont="1" applyFill="1" applyBorder="1" applyAlignment="1">
      <alignment horizontal="center" vertical="center" wrapText="1"/>
    </xf>
    <xf numFmtId="164" fontId="19" fillId="0" borderId="28" xfId="0" applyNumberFormat="1" applyFont="1" applyBorder="1" applyAlignment="1">
      <alignment horizontal="center" vertical="center"/>
    </xf>
    <xf numFmtId="164" fontId="1" fillId="0" borderId="0" xfId="0" applyNumberFormat="1" applyFont="1" applyAlignment="1">
      <alignment horizontal="center" vertical="center"/>
    </xf>
    <xf numFmtId="164" fontId="8" fillId="0" borderId="28" xfId="0" applyNumberFormat="1" applyFont="1" applyBorder="1" applyAlignment="1">
      <alignment horizontal="center" vertical="center"/>
    </xf>
    <xf numFmtId="164" fontId="7" fillId="0" borderId="0" xfId="0" applyNumberFormat="1" applyFont="1" applyAlignment="1">
      <alignment horizontal="center" vertical="center" wrapText="1"/>
    </xf>
    <xf numFmtId="0" fontId="7" fillId="0" borderId="0" xfId="0" applyFont="1" applyAlignment="1">
      <alignment horizontal="left" vertical="center"/>
    </xf>
    <xf numFmtId="164" fontId="7" fillId="0" borderId="0" xfId="0" applyNumberFormat="1" applyFont="1" applyAlignment="1">
      <alignment horizontal="center" vertical="center"/>
    </xf>
    <xf numFmtId="164" fontId="7" fillId="0" borderId="28" xfId="0" applyNumberFormat="1" applyFont="1" applyBorder="1" applyAlignment="1">
      <alignment horizontal="center" vertical="center" wrapText="1"/>
    </xf>
    <xf numFmtId="164" fontId="11" fillId="0" borderId="28" xfId="0" applyNumberFormat="1" applyFont="1" applyBorder="1" applyAlignment="1">
      <alignment horizontal="center" vertical="center" wrapText="1"/>
    </xf>
    <xf numFmtId="164" fontId="7" fillId="2" borderId="27" xfId="0" applyNumberFormat="1"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4" fillId="0" borderId="0" xfId="0" applyFont="1" applyAlignment="1">
      <alignment horizontal="left"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4"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407E-97D0-4F5A-B353-06CD92407B33}">
  <dimension ref="B1:K52"/>
  <sheetViews>
    <sheetView tabSelected="1" zoomScale="85" zoomScaleNormal="85" workbookViewId="0"/>
  </sheetViews>
  <sheetFormatPr defaultColWidth="9.109375" defaultRowHeight="13.8" x14ac:dyDescent="0.25"/>
  <cols>
    <col min="1" max="1" width="3.6640625" style="1" customWidth="1"/>
    <col min="2" max="2" width="79.33203125" style="2" customWidth="1"/>
    <col min="3" max="6" width="19.33203125" style="3" customWidth="1"/>
    <col min="7" max="7" width="19.44140625" style="1" customWidth="1"/>
    <col min="8" max="8" width="10.44140625" style="1" bestFit="1" customWidth="1"/>
    <col min="9" max="9" width="9.33203125" style="1" bestFit="1" customWidth="1"/>
    <col min="10" max="16384" width="9.109375" style="1"/>
  </cols>
  <sheetData>
    <row r="1" spans="2:7" ht="14.4" thickBot="1" x14ac:dyDescent="0.3"/>
    <row r="2" spans="2:7" ht="41.25" customHeight="1" thickBot="1" x14ac:dyDescent="0.3">
      <c r="B2" s="88" t="s">
        <v>184</v>
      </c>
      <c r="C2" s="89"/>
      <c r="D2" s="89"/>
      <c r="E2" s="89"/>
      <c r="F2" s="89"/>
      <c r="G2" s="90"/>
    </row>
    <row r="3" spans="2:7" ht="29.25" customHeight="1" x14ac:dyDescent="0.25">
      <c r="B3" s="82" t="s">
        <v>0</v>
      </c>
      <c r="C3" s="84" t="s">
        <v>114</v>
      </c>
      <c r="D3" s="84" t="s">
        <v>115</v>
      </c>
      <c r="E3" s="86" t="s">
        <v>130</v>
      </c>
      <c r="F3" s="84" t="s">
        <v>131</v>
      </c>
      <c r="G3" s="76" t="s">
        <v>132</v>
      </c>
    </row>
    <row r="4" spans="2:7" ht="28.5" customHeight="1" x14ac:dyDescent="0.25">
      <c r="B4" s="83"/>
      <c r="C4" s="85"/>
      <c r="D4" s="85"/>
      <c r="E4" s="87"/>
      <c r="F4" s="85"/>
      <c r="G4" s="77"/>
    </row>
    <row r="5" spans="2:7" ht="30.75" customHeight="1" x14ac:dyDescent="0.25">
      <c r="B5" s="78" t="s">
        <v>133</v>
      </c>
      <c r="C5" s="79"/>
      <c r="D5" s="79"/>
      <c r="E5" s="79"/>
      <c r="F5" s="79"/>
      <c r="G5" s="80"/>
    </row>
    <row r="6" spans="2:7" s="5" customFormat="1" ht="30" customHeight="1" x14ac:dyDescent="0.25">
      <c r="B6" s="8" t="s">
        <v>116</v>
      </c>
      <c r="C6" s="56">
        <v>4725</v>
      </c>
      <c r="D6" s="56">
        <v>2910</v>
      </c>
      <c r="E6" s="56">
        <v>4725</v>
      </c>
      <c r="F6" s="73" t="s">
        <v>80</v>
      </c>
      <c r="G6" s="64" t="s">
        <v>147</v>
      </c>
    </row>
    <row r="7" spans="2:7" s="6" customFormat="1" ht="30" customHeight="1" x14ac:dyDescent="0.3">
      <c r="B7" s="12" t="s">
        <v>14</v>
      </c>
      <c r="C7" s="57">
        <v>4395</v>
      </c>
      <c r="D7" s="57">
        <v>2910</v>
      </c>
      <c r="E7" s="57" t="s">
        <v>61</v>
      </c>
      <c r="F7" s="74" t="s">
        <v>61</v>
      </c>
      <c r="G7" s="65" t="s">
        <v>61</v>
      </c>
    </row>
    <row r="8" spans="2:7" s="6" customFormat="1" ht="30" customHeight="1" x14ac:dyDescent="0.3">
      <c r="B8" s="12" t="s">
        <v>9</v>
      </c>
      <c r="C8" s="57">
        <v>330</v>
      </c>
      <c r="D8" s="57">
        <v>0</v>
      </c>
      <c r="E8" s="57" t="s">
        <v>61</v>
      </c>
      <c r="F8" s="74" t="s">
        <v>61</v>
      </c>
      <c r="G8" s="65" t="s">
        <v>61</v>
      </c>
    </row>
    <row r="9" spans="2:7" s="5" customFormat="1" ht="30" customHeight="1" x14ac:dyDescent="0.25">
      <c r="B9" s="8" t="s">
        <v>117</v>
      </c>
      <c r="C9" s="56">
        <v>1650</v>
      </c>
      <c r="D9" s="67" t="s">
        <v>120</v>
      </c>
      <c r="E9" s="56">
        <v>1500</v>
      </c>
      <c r="F9" s="73" t="s">
        <v>148</v>
      </c>
      <c r="G9" s="64" t="s">
        <v>61</v>
      </c>
    </row>
    <row r="10" spans="2:7" s="5" customFormat="1" ht="30" customHeight="1" x14ac:dyDescent="0.25">
      <c r="B10" s="8" t="s">
        <v>118</v>
      </c>
      <c r="C10" s="56">
        <v>394.5</v>
      </c>
      <c r="D10" s="56">
        <v>178</v>
      </c>
      <c r="E10" s="56">
        <v>394.5</v>
      </c>
      <c r="F10" s="73" t="s">
        <v>144</v>
      </c>
      <c r="G10" s="64" t="s">
        <v>149</v>
      </c>
    </row>
    <row r="11" spans="2:7" s="5" customFormat="1" ht="30" customHeight="1" x14ac:dyDescent="0.25">
      <c r="B11" s="8" t="s">
        <v>110</v>
      </c>
      <c r="C11" s="56">
        <v>795</v>
      </c>
      <c r="D11" s="56">
        <v>424</v>
      </c>
      <c r="E11" s="56">
        <v>800</v>
      </c>
      <c r="F11" s="73" t="s">
        <v>150</v>
      </c>
      <c r="G11" s="64" t="s">
        <v>151</v>
      </c>
    </row>
    <row r="12" spans="2:7" s="5" customFormat="1" ht="30" customHeight="1" x14ac:dyDescent="0.25">
      <c r="B12" s="8" t="s">
        <v>119</v>
      </c>
      <c r="C12" s="56">
        <v>1057</v>
      </c>
      <c r="D12" s="56">
        <v>85</v>
      </c>
      <c r="E12" s="56">
        <v>915</v>
      </c>
      <c r="F12" s="73" t="s">
        <v>164</v>
      </c>
      <c r="G12" s="64" t="s">
        <v>152</v>
      </c>
    </row>
    <row r="13" spans="2:7" s="6" customFormat="1" ht="30" customHeight="1" x14ac:dyDescent="0.3">
      <c r="B13" s="61" t="s">
        <v>124</v>
      </c>
      <c r="C13" s="57">
        <v>915</v>
      </c>
      <c r="D13" s="57">
        <v>85</v>
      </c>
      <c r="E13" s="57">
        <v>915</v>
      </c>
      <c r="F13" s="74" t="s">
        <v>80</v>
      </c>
      <c r="G13" s="65" t="s">
        <v>152</v>
      </c>
    </row>
    <row r="14" spans="2:7" s="6" customFormat="1" ht="30" customHeight="1" x14ac:dyDescent="0.3">
      <c r="B14" s="62" t="s">
        <v>112</v>
      </c>
      <c r="C14" s="57">
        <v>615</v>
      </c>
      <c r="D14" s="57">
        <v>85</v>
      </c>
      <c r="E14" s="57">
        <v>615</v>
      </c>
      <c r="F14" s="74" t="s">
        <v>80</v>
      </c>
      <c r="G14" s="65" t="s">
        <v>153</v>
      </c>
    </row>
    <row r="15" spans="2:7" s="6" customFormat="1" ht="30" customHeight="1" x14ac:dyDescent="0.3">
      <c r="B15" s="63" t="s">
        <v>17</v>
      </c>
      <c r="C15" s="57">
        <v>85</v>
      </c>
      <c r="D15" s="57">
        <v>85</v>
      </c>
      <c r="E15" s="57">
        <v>85</v>
      </c>
      <c r="F15" s="74" t="s">
        <v>80</v>
      </c>
      <c r="G15" s="65" t="s">
        <v>80</v>
      </c>
    </row>
    <row r="16" spans="2:7" s="6" customFormat="1" ht="30" customHeight="1" x14ac:dyDescent="0.3">
      <c r="B16" s="62" t="s">
        <v>111</v>
      </c>
      <c r="C16" s="57">
        <v>300</v>
      </c>
      <c r="D16" s="57">
        <v>0</v>
      </c>
      <c r="E16" s="57">
        <v>300</v>
      </c>
      <c r="F16" s="74" t="s">
        <v>80</v>
      </c>
      <c r="G16" s="65" t="s">
        <v>143</v>
      </c>
    </row>
    <row r="17" spans="2:11" s="6" customFormat="1" ht="30" customHeight="1" x14ac:dyDescent="0.3">
      <c r="B17" s="55" t="s">
        <v>125</v>
      </c>
      <c r="C17" s="57">
        <v>142</v>
      </c>
      <c r="D17" s="57">
        <v>0</v>
      </c>
      <c r="E17" s="58" t="s">
        <v>137</v>
      </c>
      <c r="F17" s="74" t="s">
        <v>61</v>
      </c>
      <c r="G17" s="65" t="s">
        <v>61</v>
      </c>
    </row>
    <row r="18" spans="2:11" s="5" customFormat="1" ht="30" customHeight="1" x14ac:dyDescent="0.25">
      <c r="B18" s="8" t="s">
        <v>122</v>
      </c>
      <c r="C18" s="56">
        <v>165</v>
      </c>
      <c r="D18" s="56">
        <v>0</v>
      </c>
      <c r="E18" s="56">
        <v>172.5</v>
      </c>
      <c r="F18" s="73" t="s">
        <v>154</v>
      </c>
      <c r="G18" s="64" t="s">
        <v>141</v>
      </c>
    </row>
    <row r="19" spans="2:11" s="5" customFormat="1" ht="36" customHeight="1" x14ac:dyDescent="0.25">
      <c r="B19" s="14" t="s">
        <v>167</v>
      </c>
      <c r="C19" s="56">
        <v>607.5</v>
      </c>
      <c r="D19" s="56">
        <v>0</v>
      </c>
      <c r="E19" s="56">
        <v>461</v>
      </c>
      <c r="F19" s="73" t="s">
        <v>155</v>
      </c>
      <c r="G19" s="64" t="s">
        <v>142</v>
      </c>
    </row>
    <row r="20" spans="2:11" s="6" customFormat="1" ht="36" customHeight="1" x14ac:dyDescent="0.3">
      <c r="B20" s="61" t="s">
        <v>169</v>
      </c>
      <c r="C20" s="57">
        <v>575</v>
      </c>
      <c r="D20" s="57">
        <v>0</v>
      </c>
      <c r="E20" s="57">
        <v>461</v>
      </c>
      <c r="F20" s="74" t="s">
        <v>166</v>
      </c>
      <c r="G20" s="65" t="s">
        <v>142</v>
      </c>
    </row>
    <row r="21" spans="2:11" s="6" customFormat="1" ht="30" customHeight="1" x14ac:dyDescent="0.3">
      <c r="B21" s="33" t="s">
        <v>170</v>
      </c>
      <c r="C21" s="57">
        <v>523.95000000000005</v>
      </c>
      <c r="D21" s="57">
        <v>0</v>
      </c>
      <c r="E21" s="58" t="s">
        <v>52</v>
      </c>
      <c r="F21" s="74" t="s">
        <v>61</v>
      </c>
      <c r="G21" s="65" t="s">
        <v>61</v>
      </c>
      <c r="H21" s="7"/>
      <c r="I21" s="7"/>
      <c r="J21" s="7"/>
      <c r="K21" s="7"/>
    </row>
    <row r="22" spans="2:11" s="6" customFormat="1" ht="30" customHeight="1" x14ac:dyDescent="0.3">
      <c r="B22" s="33" t="s">
        <v>171</v>
      </c>
      <c r="C22" s="57">
        <v>51.05</v>
      </c>
      <c r="D22" s="57">
        <v>0</v>
      </c>
      <c r="E22" s="57">
        <v>0</v>
      </c>
      <c r="F22" s="74" t="s">
        <v>156</v>
      </c>
      <c r="G22" s="65" t="s">
        <v>144</v>
      </c>
    </row>
    <row r="23" spans="2:11" s="6" customFormat="1" ht="30" customHeight="1" x14ac:dyDescent="0.3">
      <c r="B23" s="61" t="s">
        <v>174</v>
      </c>
      <c r="C23" s="57">
        <v>32.5</v>
      </c>
      <c r="D23" s="57">
        <v>0</v>
      </c>
      <c r="E23" s="57">
        <v>0</v>
      </c>
      <c r="F23" s="74" t="s">
        <v>157</v>
      </c>
      <c r="G23" s="65" t="s">
        <v>144</v>
      </c>
    </row>
    <row r="24" spans="2:11" s="5" customFormat="1" ht="30" customHeight="1" x14ac:dyDescent="0.25">
      <c r="B24" s="14" t="s">
        <v>2</v>
      </c>
      <c r="C24" s="56">
        <v>31.5</v>
      </c>
      <c r="D24" s="56">
        <v>0</v>
      </c>
      <c r="E24" s="56">
        <v>32.5</v>
      </c>
      <c r="F24" s="73" t="s">
        <v>158</v>
      </c>
      <c r="G24" s="64" t="s">
        <v>145</v>
      </c>
    </row>
    <row r="25" spans="2:11" s="5" customFormat="1" ht="30" customHeight="1" x14ac:dyDescent="0.25">
      <c r="B25" s="14" t="s">
        <v>12</v>
      </c>
      <c r="C25" s="56">
        <v>114.5</v>
      </c>
      <c r="D25" s="56">
        <v>0</v>
      </c>
      <c r="E25" s="56">
        <v>114.5</v>
      </c>
      <c r="F25" s="73" t="s">
        <v>80</v>
      </c>
      <c r="G25" s="64" t="s">
        <v>146</v>
      </c>
    </row>
    <row r="26" spans="2:11" s="5" customFormat="1" ht="30" customHeight="1" x14ac:dyDescent="0.25">
      <c r="B26" s="8" t="s">
        <v>182</v>
      </c>
      <c r="C26" s="56">
        <v>700</v>
      </c>
      <c r="D26" s="56">
        <v>200</v>
      </c>
      <c r="E26" s="69" t="s">
        <v>52</v>
      </c>
      <c r="F26" s="73" t="s">
        <v>61</v>
      </c>
      <c r="G26" s="64" t="s">
        <v>61</v>
      </c>
    </row>
    <row r="27" spans="2:11" s="6" customFormat="1" ht="33.6" customHeight="1" x14ac:dyDescent="0.3">
      <c r="B27" s="61" t="s">
        <v>183</v>
      </c>
      <c r="C27" s="58" t="s">
        <v>127</v>
      </c>
      <c r="D27" s="58" t="s">
        <v>7</v>
      </c>
      <c r="E27" s="58" t="s">
        <v>127</v>
      </c>
      <c r="F27" s="74" t="s">
        <v>61</v>
      </c>
      <c r="G27" s="65" t="s">
        <v>61</v>
      </c>
    </row>
    <row r="28" spans="2:11" s="6" customFormat="1" ht="30" customHeight="1" x14ac:dyDescent="0.3">
      <c r="B28" s="55" t="s">
        <v>128</v>
      </c>
      <c r="C28" s="58" t="s">
        <v>139</v>
      </c>
      <c r="D28" s="58" t="s">
        <v>140</v>
      </c>
      <c r="E28" s="58" t="s">
        <v>129</v>
      </c>
      <c r="F28" s="74" t="s">
        <v>61</v>
      </c>
      <c r="G28" s="65" t="s">
        <v>61</v>
      </c>
    </row>
    <row r="29" spans="2:11" s="5" customFormat="1" ht="30" customHeight="1" x14ac:dyDescent="0.25">
      <c r="B29" s="54" t="s">
        <v>181</v>
      </c>
      <c r="C29" s="59">
        <v>6</v>
      </c>
      <c r="D29" s="59">
        <v>0</v>
      </c>
      <c r="E29" s="59">
        <v>0</v>
      </c>
      <c r="F29" s="73" t="s">
        <v>159</v>
      </c>
      <c r="G29" s="64" t="s">
        <v>144</v>
      </c>
    </row>
    <row r="30" spans="2:11" s="5" customFormat="1" ht="30" customHeight="1" x14ac:dyDescent="0.25">
      <c r="B30" s="54" t="s">
        <v>180</v>
      </c>
      <c r="C30" s="56">
        <v>10</v>
      </c>
      <c r="D30" s="56">
        <v>0</v>
      </c>
      <c r="E30" s="56">
        <v>0</v>
      </c>
      <c r="F30" s="73" t="s">
        <v>160</v>
      </c>
      <c r="G30" s="64" t="s">
        <v>144</v>
      </c>
    </row>
    <row r="31" spans="2:11" s="5" customFormat="1" ht="30" customHeight="1" thickBot="1" x14ac:dyDescent="0.3">
      <c r="B31" s="50" t="s">
        <v>163</v>
      </c>
      <c r="C31" s="60">
        <v>10030.450000000001</v>
      </c>
      <c r="D31" s="60">
        <v>3797</v>
      </c>
      <c r="E31" s="60">
        <v>9518.7000000000007</v>
      </c>
      <c r="F31" s="75" t="s">
        <v>161</v>
      </c>
      <c r="G31" s="66" t="s">
        <v>162</v>
      </c>
      <c r="H31" s="16"/>
      <c r="I31" s="16"/>
    </row>
    <row r="32" spans="2:11" s="5" customFormat="1" ht="30" customHeight="1" x14ac:dyDescent="0.25">
      <c r="B32" s="71"/>
      <c r="C32" s="72"/>
      <c r="D32" s="72"/>
      <c r="E32" s="72"/>
      <c r="F32" s="70"/>
      <c r="G32" s="70"/>
      <c r="H32" s="16"/>
      <c r="I32" s="16"/>
    </row>
    <row r="33" spans="2:7" x14ac:dyDescent="0.25">
      <c r="B33" s="23" t="s">
        <v>13</v>
      </c>
      <c r="C33" s="53"/>
      <c r="D33" s="53"/>
      <c r="E33" s="53"/>
      <c r="F33" s="53"/>
    </row>
    <row r="34" spans="2:7" ht="24.6" customHeight="1" x14ac:dyDescent="0.25">
      <c r="B34" s="81" t="s">
        <v>126</v>
      </c>
      <c r="C34" s="81"/>
      <c r="D34" s="81"/>
      <c r="E34" s="81"/>
      <c r="F34" s="81"/>
      <c r="G34" s="81"/>
    </row>
    <row r="35" spans="2:7" ht="33" customHeight="1" x14ac:dyDescent="0.25">
      <c r="B35" s="81" t="s">
        <v>113</v>
      </c>
      <c r="C35" s="81"/>
      <c r="D35" s="81"/>
      <c r="E35" s="81"/>
      <c r="F35" s="81"/>
      <c r="G35" s="81"/>
    </row>
    <row r="36" spans="2:7" ht="33" customHeight="1" x14ac:dyDescent="0.25">
      <c r="B36" s="81" t="s">
        <v>135</v>
      </c>
      <c r="C36" s="81"/>
      <c r="D36" s="81"/>
      <c r="E36" s="81"/>
      <c r="F36" s="81"/>
      <c r="G36" s="81"/>
    </row>
    <row r="37" spans="2:7" ht="42.75" customHeight="1" x14ac:dyDescent="0.25">
      <c r="B37" s="81" t="s">
        <v>134</v>
      </c>
      <c r="C37" s="81"/>
      <c r="D37" s="81"/>
      <c r="E37" s="81"/>
      <c r="F37" s="81"/>
      <c r="G37" s="81"/>
    </row>
    <row r="38" spans="2:7" ht="33" customHeight="1" x14ac:dyDescent="0.25">
      <c r="B38" s="81" t="s">
        <v>121</v>
      </c>
      <c r="C38" s="81"/>
      <c r="D38" s="81"/>
      <c r="E38" s="81"/>
      <c r="F38" s="81"/>
      <c r="G38" s="81"/>
    </row>
    <row r="39" spans="2:7" ht="33.6" customHeight="1" x14ac:dyDescent="0.25">
      <c r="B39" s="81" t="s">
        <v>123</v>
      </c>
      <c r="C39" s="81"/>
      <c r="D39" s="81"/>
      <c r="E39" s="81"/>
      <c r="F39" s="81"/>
      <c r="G39" s="81"/>
    </row>
    <row r="40" spans="2:7" ht="30" customHeight="1" x14ac:dyDescent="0.25">
      <c r="B40" s="81" t="s">
        <v>136</v>
      </c>
      <c r="C40" s="81"/>
      <c r="D40" s="81"/>
      <c r="E40" s="81"/>
      <c r="F40" s="81"/>
      <c r="G40" s="81"/>
    </row>
    <row r="41" spans="2:7" ht="33" customHeight="1" x14ac:dyDescent="0.25">
      <c r="B41" s="81" t="s">
        <v>138</v>
      </c>
      <c r="C41" s="81"/>
      <c r="D41" s="81"/>
      <c r="E41" s="81"/>
      <c r="F41" s="81"/>
      <c r="G41" s="81"/>
    </row>
    <row r="42" spans="2:7" ht="33" customHeight="1" x14ac:dyDescent="0.25">
      <c r="B42" s="81" t="s">
        <v>168</v>
      </c>
      <c r="C42" s="81"/>
      <c r="D42" s="81"/>
      <c r="E42" s="81"/>
      <c r="F42" s="81"/>
      <c r="G42" s="81"/>
    </row>
    <row r="43" spans="2:7" ht="21.6" customHeight="1" x14ac:dyDescent="0.25">
      <c r="B43" s="81" t="s">
        <v>172</v>
      </c>
      <c r="C43" s="81"/>
      <c r="D43" s="81"/>
      <c r="E43" s="81"/>
      <c r="F43" s="81"/>
      <c r="G43" s="81"/>
    </row>
    <row r="44" spans="2:7" ht="31.2" customHeight="1" x14ac:dyDescent="0.25">
      <c r="B44" s="81" t="s">
        <v>173</v>
      </c>
      <c r="C44" s="81"/>
      <c r="D44" s="81"/>
      <c r="E44" s="81"/>
      <c r="F44" s="81"/>
      <c r="G44" s="81"/>
    </row>
    <row r="45" spans="2:7" ht="39" customHeight="1" x14ac:dyDescent="0.25">
      <c r="B45" s="81" t="s">
        <v>175</v>
      </c>
      <c r="C45" s="81"/>
      <c r="D45" s="81"/>
      <c r="E45" s="81"/>
      <c r="F45" s="81"/>
      <c r="G45" s="81"/>
    </row>
    <row r="46" spans="2:7" ht="27" customHeight="1" x14ac:dyDescent="0.25">
      <c r="B46" s="81" t="s">
        <v>176</v>
      </c>
      <c r="C46" s="81"/>
      <c r="D46" s="81"/>
      <c r="E46" s="81"/>
      <c r="F46" s="81"/>
      <c r="G46" s="81"/>
    </row>
    <row r="47" spans="2:7" ht="17.399999999999999" customHeight="1" x14ac:dyDescent="0.25">
      <c r="B47" s="81" t="s">
        <v>177</v>
      </c>
      <c r="C47" s="81"/>
      <c r="D47" s="81"/>
      <c r="E47" s="81"/>
      <c r="F47" s="81"/>
      <c r="G47" s="81"/>
    </row>
    <row r="48" spans="2:7" s="6" customFormat="1" ht="25.8" customHeight="1" x14ac:dyDescent="0.3">
      <c r="B48" s="81" t="s">
        <v>178</v>
      </c>
      <c r="C48" s="81"/>
      <c r="D48" s="81"/>
      <c r="E48" s="81"/>
      <c r="F48" s="81"/>
      <c r="G48" s="81"/>
    </row>
    <row r="49" spans="2:7" ht="17.399999999999999" customHeight="1" x14ac:dyDescent="0.25">
      <c r="B49" s="81" t="s">
        <v>179</v>
      </c>
      <c r="C49" s="81"/>
      <c r="D49" s="81"/>
      <c r="E49" s="81"/>
      <c r="F49" s="81"/>
      <c r="G49" s="81"/>
    </row>
    <row r="50" spans="2:7" s="6" customFormat="1" ht="33" customHeight="1" x14ac:dyDescent="0.3">
      <c r="B50" s="81" t="s">
        <v>165</v>
      </c>
      <c r="C50" s="81"/>
      <c r="D50" s="81"/>
      <c r="E50" s="81"/>
      <c r="F50" s="81"/>
      <c r="G50" s="81"/>
    </row>
    <row r="52" spans="2:7" x14ac:dyDescent="0.25">
      <c r="B52" s="2" t="s">
        <v>185</v>
      </c>
      <c r="C52" s="68"/>
    </row>
  </sheetData>
  <mergeCells count="25">
    <mergeCell ref="B50:G50"/>
    <mergeCell ref="B42:G42"/>
    <mergeCell ref="B43:G43"/>
    <mergeCell ref="B34:G34"/>
    <mergeCell ref="B35:G35"/>
    <mergeCell ref="B36:G36"/>
    <mergeCell ref="B37:G37"/>
    <mergeCell ref="B38:G38"/>
    <mergeCell ref="B39:G39"/>
    <mergeCell ref="B40:G40"/>
    <mergeCell ref="B41:G41"/>
    <mergeCell ref="B44:G44"/>
    <mergeCell ref="B46:G46"/>
    <mergeCell ref="B47:G47"/>
    <mergeCell ref="B48:G48"/>
    <mergeCell ref="B49:G49"/>
    <mergeCell ref="B45:G45"/>
    <mergeCell ref="B5:G5"/>
    <mergeCell ref="B2:G2"/>
    <mergeCell ref="B3:B4"/>
    <mergeCell ref="C3:C4"/>
    <mergeCell ref="D3:D4"/>
    <mergeCell ref="E3:E4"/>
    <mergeCell ref="F3:F4"/>
    <mergeCell ref="G3: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440D-ED85-4F7D-AEF1-9F9297927A7E}">
  <dimension ref="B1:N57"/>
  <sheetViews>
    <sheetView topLeftCell="A25" zoomScale="87" zoomScaleNormal="87" workbookViewId="0">
      <selection activeCell="D30" sqref="D30"/>
    </sheetView>
  </sheetViews>
  <sheetFormatPr defaultColWidth="9.109375" defaultRowHeight="13.8" x14ac:dyDescent="0.25"/>
  <cols>
    <col min="1" max="1" width="3.6640625" style="1" customWidth="1"/>
    <col min="2" max="2" width="45.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88" t="s">
        <v>55</v>
      </c>
      <c r="C2" s="89"/>
      <c r="D2" s="89"/>
      <c r="E2" s="89"/>
      <c r="F2" s="89"/>
      <c r="G2" s="90"/>
    </row>
    <row r="3" spans="2:9" ht="29.25" customHeight="1" x14ac:dyDescent="0.25">
      <c r="B3" s="82" t="s">
        <v>0</v>
      </c>
      <c r="C3" s="91" t="s">
        <v>38</v>
      </c>
      <c r="D3" s="91" t="s">
        <v>37</v>
      </c>
      <c r="E3" s="93" t="s">
        <v>67</v>
      </c>
      <c r="F3" s="95" t="s">
        <v>56</v>
      </c>
      <c r="G3" s="97" t="s">
        <v>57</v>
      </c>
    </row>
    <row r="4" spans="2:9" ht="28.5" customHeight="1" x14ac:dyDescent="0.25">
      <c r="B4" s="83"/>
      <c r="C4" s="92"/>
      <c r="D4" s="92"/>
      <c r="E4" s="94"/>
      <c r="F4" s="96"/>
      <c r="G4" s="98"/>
    </row>
    <row r="5" spans="2:9" ht="30.75" customHeight="1" x14ac:dyDescent="0.25">
      <c r="B5" s="99" t="s">
        <v>16</v>
      </c>
      <c r="C5" s="100"/>
      <c r="D5" s="100"/>
      <c r="E5" s="100"/>
      <c r="F5" s="100"/>
      <c r="G5" s="101"/>
    </row>
    <row r="6" spans="2:9" s="5" customFormat="1" ht="30" customHeight="1" x14ac:dyDescent="0.25">
      <c r="B6" s="8" t="s">
        <v>69</v>
      </c>
      <c r="C6" s="9">
        <v>4720</v>
      </c>
      <c r="D6" s="9">
        <v>4700</v>
      </c>
      <c r="E6" s="36">
        <v>4725</v>
      </c>
      <c r="F6" s="45" t="str">
        <f>"$"&amp;ROUND(E6-C6,1) &amp; CHAR(10) &amp;" ("&amp;ROUND((E6-C6)/C6,3)*100&amp;"%)"</f>
        <v>$5
 (0.1%)</v>
      </c>
      <c r="G6" s="44" t="str">
        <f>"$"&amp;ROUND(E6-D6,1) &amp; CHAR(10) &amp;" ("&amp;ROUND((E6-D6)/D6,3)*100&amp;"%)"</f>
        <v>$25
 (0.5%)</v>
      </c>
      <c r="H6" s="16"/>
      <c r="I6" s="16"/>
    </row>
    <row r="7" spans="2:9" s="6" customFormat="1" ht="30" customHeight="1" x14ac:dyDescent="0.3">
      <c r="B7" s="10" t="s">
        <v>60</v>
      </c>
      <c r="C7" s="11">
        <v>4390</v>
      </c>
      <c r="D7" s="11">
        <v>4370</v>
      </c>
      <c r="E7" s="37">
        <v>4395</v>
      </c>
      <c r="F7" s="48" t="str">
        <f t="shared" ref="F7:F40" si="0">"$"&amp;ROUND(E7-C7,1) &amp; CHAR(10) &amp;" ("&amp;ROUND((E7-C7)/C7,3)*100&amp;"%)"</f>
        <v>$5
 (0.1%)</v>
      </c>
      <c r="G7" s="46" t="str">
        <f t="shared" ref="G7:G40" si="1">"$"&amp;ROUND(E7-D7,1) &amp; CHAR(10) &amp;" ("&amp;ROUND((E7-D7)/D7,3)*100&amp;"%)"</f>
        <v>$25
 (0.6%)</v>
      </c>
    </row>
    <row r="8" spans="2:9" s="6" customFormat="1" ht="30" customHeight="1" x14ac:dyDescent="0.3">
      <c r="B8" s="10" t="s">
        <v>59</v>
      </c>
      <c r="C8" s="11">
        <v>330</v>
      </c>
      <c r="D8" s="11">
        <v>330</v>
      </c>
      <c r="E8" s="37">
        <v>330</v>
      </c>
      <c r="F8" s="48" t="str">
        <f t="shared" si="0"/>
        <v>$0
 (0%)</v>
      </c>
      <c r="G8" s="46" t="str">
        <f t="shared" si="1"/>
        <v>$0
 (0%)</v>
      </c>
    </row>
    <row r="9" spans="2:9" s="6" customFormat="1" ht="30" customHeight="1" x14ac:dyDescent="0.3">
      <c r="B9" s="12" t="s">
        <v>6</v>
      </c>
      <c r="C9" s="11">
        <v>45</v>
      </c>
      <c r="D9" s="11">
        <v>45</v>
      </c>
      <c r="E9" s="37">
        <v>45</v>
      </c>
      <c r="F9" s="48" t="str">
        <f t="shared" si="0"/>
        <v>$0
 (0%)</v>
      </c>
      <c r="G9" s="46" t="str">
        <f t="shared" si="1"/>
        <v>$0
 (0%)</v>
      </c>
    </row>
    <row r="10" spans="2:9" s="6" customFormat="1" ht="30" customHeight="1" x14ac:dyDescent="0.3">
      <c r="B10" s="10" t="s">
        <v>58</v>
      </c>
      <c r="C10" s="11" t="s">
        <v>4</v>
      </c>
      <c r="D10" s="11">
        <v>0.54500000000000004</v>
      </c>
      <c r="E10" s="37" t="s">
        <v>4</v>
      </c>
      <c r="F10" s="48" t="e">
        <f t="shared" ref="F10" si="2">"$"&amp;ROUND(E10-C10,1) &amp; CHAR(10) &amp;" ("&amp;ROUND((E10-C10)/C10,3)*100&amp;"%)"</f>
        <v>#VALUE!</v>
      </c>
      <c r="G10" s="46" t="e">
        <f t="shared" ref="G10" si="3">"$"&amp;ROUND(E10-D10,1) &amp; CHAR(10) &amp;" ("&amp;ROUND((E10-D10)/D10,3)*100&amp;"%)"</f>
        <v>#VALUE!</v>
      </c>
    </row>
    <row r="11" spans="2:9" s="5" customFormat="1" ht="30" customHeight="1" x14ac:dyDescent="0.25">
      <c r="B11" s="8" t="s">
        <v>3</v>
      </c>
      <c r="C11" s="9">
        <v>1560</v>
      </c>
      <c r="D11" s="9">
        <v>2000</v>
      </c>
      <c r="E11" s="36">
        <v>2000</v>
      </c>
      <c r="F11" s="45" t="str">
        <f t="shared" si="0"/>
        <v>$440
 (28.2%)</v>
      </c>
      <c r="G11" s="44" t="str">
        <f t="shared" si="1"/>
        <v>$0
 (0%)</v>
      </c>
      <c r="H11" s="16"/>
      <c r="I11" s="16"/>
    </row>
    <row r="12" spans="2:9" s="5" customFormat="1" ht="30" customHeight="1" x14ac:dyDescent="0.25">
      <c r="B12" s="8" t="s">
        <v>34</v>
      </c>
      <c r="C12" s="9" t="s">
        <v>7</v>
      </c>
      <c r="D12" s="9">
        <f>SUM(D13:D14)</f>
        <v>352</v>
      </c>
      <c r="E12" s="36" t="s">
        <v>61</v>
      </c>
      <c r="F12" s="45" t="e">
        <f t="shared" si="0"/>
        <v>#VALUE!</v>
      </c>
      <c r="G12" s="44" t="e">
        <f t="shared" si="1"/>
        <v>#VALUE!</v>
      </c>
    </row>
    <row r="13" spans="2:9" s="6" customFormat="1" ht="30" customHeight="1" x14ac:dyDescent="0.3">
      <c r="B13" s="10" t="s">
        <v>10</v>
      </c>
      <c r="C13" s="11">
        <v>371.05</v>
      </c>
      <c r="D13" s="11">
        <v>350</v>
      </c>
      <c r="E13" s="37">
        <v>469</v>
      </c>
      <c r="F13" s="48" t="str">
        <f t="shared" si="0"/>
        <v>$98
 (26.4%)</v>
      </c>
      <c r="G13" s="46" t="str">
        <f t="shared" si="1"/>
        <v>$119
 (34%)</v>
      </c>
      <c r="H13" s="7"/>
      <c r="I13" s="7"/>
    </row>
    <row r="14" spans="2:9" s="6" customFormat="1" ht="30" customHeight="1" x14ac:dyDescent="0.3">
      <c r="B14" s="10" t="s">
        <v>11</v>
      </c>
      <c r="C14" s="11" t="s">
        <v>4</v>
      </c>
      <c r="D14" s="11">
        <v>2</v>
      </c>
      <c r="E14" s="37" t="s">
        <v>4</v>
      </c>
      <c r="F14" s="48" t="e">
        <f t="shared" si="0"/>
        <v>#VALUE!</v>
      </c>
      <c r="G14" s="46" t="e">
        <f t="shared" si="1"/>
        <v>#VALUE!</v>
      </c>
    </row>
    <row r="15" spans="2:9" s="5" customFormat="1" ht="30" customHeight="1" x14ac:dyDescent="0.25">
      <c r="B15" s="8" t="s">
        <v>5</v>
      </c>
      <c r="C15" s="22">
        <v>775</v>
      </c>
      <c r="D15" s="22">
        <v>780</v>
      </c>
      <c r="E15" s="38">
        <v>820</v>
      </c>
      <c r="F15" s="45" t="str">
        <f t="shared" si="0"/>
        <v>$45
 (5.8%)</v>
      </c>
      <c r="G15" s="44" t="str">
        <f t="shared" si="1"/>
        <v>$40
 (5.1%)</v>
      </c>
      <c r="H15" s="20"/>
      <c r="I15" s="16"/>
    </row>
    <row r="16" spans="2:9" s="5" customFormat="1" ht="30" customHeight="1" x14ac:dyDescent="0.25">
      <c r="B16" s="8" t="s">
        <v>35</v>
      </c>
      <c r="C16" s="9" t="s">
        <v>7</v>
      </c>
      <c r="D16" s="9">
        <v>1044</v>
      </c>
      <c r="E16" s="36" t="s">
        <v>61</v>
      </c>
      <c r="F16" s="45" t="e">
        <f t="shared" si="0"/>
        <v>#VALUE!</v>
      </c>
      <c r="G16" s="44" t="e">
        <f t="shared" si="1"/>
        <v>#VALUE!</v>
      </c>
    </row>
    <row r="17" spans="2:14" s="6" customFormat="1" ht="30" customHeight="1" x14ac:dyDescent="0.3">
      <c r="B17" s="10" t="s">
        <v>10</v>
      </c>
      <c r="C17" s="11">
        <v>890</v>
      </c>
      <c r="D17" s="11">
        <v>879.5</v>
      </c>
      <c r="E17" s="37">
        <v>890</v>
      </c>
      <c r="F17" s="48" t="str">
        <f t="shared" si="0"/>
        <v>$0
 (0%)</v>
      </c>
      <c r="G17" s="46" t="str">
        <f t="shared" si="1"/>
        <v>$10.5
 (1.2%)</v>
      </c>
      <c r="H17" s="7"/>
      <c r="I17" s="7"/>
    </row>
    <row r="18" spans="2:14" s="6" customFormat="1" ht="30" customHeight="1" x14ac:dyDescent="0.3">
      <c r="B18" s="12" t="s">
        <v>39</v>
      </c>
      <c r="C18" s="11">
        <v>290</v>
      </c>
      <c r="D18" s="11">
        <v>290</v>
      </c>
      <c r="E18" s="37">
        <v>290</v>
      </c>
      <c r="F18" s="48" t="str">
        <f t="shared" si="0"/>
        <v>$0
 (0%)</v>
      </c>
      <c r="G18" s="46" t="str">
        <f t="shared" si="1"/>
        <v>$0
 (0%)</v>
      </c>
    </row>
    <row r="19" spans="2:14" s="6" customFormat="1" ht="30" customHeight="1" x14ac:dyDescent="0.3">
      <c r="B19" s="12" t="s">
        <v>17</v>
      </c>
      <c r="C19" s="11">
        <v>75</v>
      </c>
      <c r="D19" s="11">
        <v>65</v>
      </c>
      <c r="E19" s="37">
        <v>75</v>
      </c>
      <c r="F19" s="48" t="str">
        <f t="shared" si="0"/>
        <v>$0
 (0%)</v>
      </c>
      <c r="G19" s="46" t="str">
        <f t="shared" si="1"/>
        <v>$10
 (15.4%)</v>
      </c>
    </row>
    <row r="20" spans="2:14" s="6" customFormat="1" ht="30" customHeight="1" x14ac:dyDescent="0.3">
      <c r="B20" s="10" t="s">
        <v>40</v>
      </c>
      <c r="C20" s="11">
        <v>139</v>
      </c>
      <c r="D20" s="11">
        <v>135.5</v>
      </c>
      <c r="E20" s="37">
        <v>145</v>
      </c>
      <c r="F20" s="48" t="str">
        <f t="shared" si="0"/>
        <v>$6
 (4.3%)</v>
      </c>
      <c r="G20" s="46" t="str">
        <f t="shared" si="1"/>
        <v>$9.5
 (7%)</v>
      </c>
      <c r="H20" s="7"/>
    </row>
    <row r="21" spans="2:14" s="6" customFormat="1" ht="30" customHeight="1" x14ac:dyDescent="0.3">
      <c r="B21" s="10" t="s">
        <v>11</v>
      </c>
      <c r="C21" s="11" t="s">
        <v>4</v>
      </c>
      <c r="D21" s="11">
        <v>29</v>
      </c>
      <c r="E21" s="37" t="s">
        <v>4</v>
      </c>
      <c r="F21" s="48" t="e">
        <f t="shared" si="0"/>
        <v>#VALUE!</v>
      </c>
      <c r="G21" s="46" t="e">
        <f t="shared" si="1"/>
        <v>#VALUE!</v>
      </c>
      <c r="H21" s="19"/>
    </row>
    <row r="22" spans="2:14" s="6" customFormat="1" ht="30" customHeight="1" x14ac:dyDescent="0.3">
      <c r="B22" s="12" t="s">
        <v>17</v>
      </c>
      <c r="C22" s="11" t="s">
        <v>4</v>
      </c>
      <c r="D22" s="11">
        <v>0</v>
      </c>
      <c r="E22" s="37" t="s">
        <v>4</v>
      </c>
      <c r="F22" s="48" t="e">
        <f t="shared" si="0"/>
        <v>#VALUE!</v>
      </c>
      <c r="G22" s="46" t="e">
        <f t="shared" si="1"/>
        <v>#VALUE!</v>
      </c>
    </row>
    <row r="23" spans="2:14" s="5" customFormat="1" ht="30" customHeight="1" x14ac:dyDescent="0.25">
      <c r="B23" s="8" t="s">
        <v>36</v>
      </c>
      <c r="C23" s="9" t="s">
        <v>7</v>
      </c>
      <c r="D23" s="9">
        <f>SUM(D24:D26)</f>
        <v>161.042</v>
      </c>
      <c r="E23" s="36" t="s">
        <v>61</v>
      </c>
      <c r="F23" s="45" t="e">
        <f t="shared" si="0"/>
        <v>#VALUE!</v>
      </c>
      <c r="G23" s="44" t="e">
        <f t="shared" si="1"/>
        <v>#VALUE!</v>
      </c>
    </row>
    <row r="24" spans="2:14" s="6" customFormat="1" ht="30" customHeight="1" x14ac:dyDescent="0.3">
      <c r="B24" s="13" t="s">
        <v>10</v>
      </c>
      <c r="C24" s="11">
        <v>155</v>
      </c>
      <c r="D24" s="11">
        <v>150</v>
      </c>
      <c r="E24" s="37">
        <v>160</v>
      </c>
      <c r="F24" s="48" t="str">
        <f t="shared" si="0"/>
        <v>$5
 (3.2%)</v>
      </c>
      <c r="G24" s="46" t="str">
        <f t="shared" si="1"/>
        <v>$10
 (6.7%)</v>
      </c>
      <c r="H24" s="7"/>
      <c r="I24" s="7"/>
    </row>
    <row r="25" spans="2:14" s="6" customFormat="1" ht="30" customHeight="1" x14ac:dyDescent="0.3">
      <c r="B25" s="13" t="s">
        <v>11</v>
      </c>
      <c r="C25" s="11" t="s">
        <v>4</v>
      </c>
      <c r="D25" s="11">
        <v>10.292</v>
      </c>
      <c r="E25" s="37" t="s">
        <v>4</v>
      </c>
      <c r="F25" s="48" t="e">
        <f t="shared" si="0"/>
        <v>#VALUE!</v>
      </c>
      <c r="G25" s="46" t="e">
        <f t="shared" si="1"/>
        <v>#VALUE!</v>
      </c>
    </row>
    <row r="26" spans="2:14" s="6" customFormat="1" ht="30" customHeight="1" x14ac:dyDescent="0.3">
      <c r="B26" s="13" t="s">
        <v>62</v>
      </c>
      <c r="C26" s="11" t="s">
        <v>4</v>
      </c>
      <c r="D26" s="11">
        <v>0.75</v>
      </c>
      <c r="E26" s="37" t="s">
        <v>4</v>
      </c>
      <c r="F26" s="48" t="e">
        <f t="shared" si="0"/>
        <v>#VALUE!</v>
      </c>
      <c r="G26" s="46" t="e">
        <f t="shared" si="1"/>
        <v>#VALUE!</v>
      </c>
    </row>
    <row r="27" spans="2:14" s="5" customFormat="1" ht="36" customHeight="1" x14ac:dyDescent="0.25">
      <c r="B27" s="14" t="s">
        <v>41</v>
      </c>
      <c r="C27" s="9">
        <v>607.5</v>
      </c>
      <c r="D27" s="9">
        <f>SUM(D28,D31)</f>
        <v>653</v>
      </c>
      <c r="E27" s="36">
        <f>SUM(E28,E31)</f>
        <v>830</v>
      </c>
      <c r="F27" s="45" t="str">
        <f t="shared" si="0"/>
        <v>$222.5
 (36.6%)</v>
      </c>
      <c r="G27" s="44" t="str">
        <f t="shared" si="1"/>
        <v>$177
 (27.1%)</v>
      </c>
    </row>
    <row r="28" spans="2:14" s="6" customFormat="1" ht="36" customHeight="1" x14ac:dyDescent="0.3">
      <c r="B28" s="18" t="s">
        <v>44</v>
      </c>
      <c r="C28" s="11">
        <v>575</v>
      </c>
      <c r="D28" s="11">
        <f>SUM(D29:D30)</f>
        <v>597</v>
      </c>
      <c r="E28" s="37">
        <v>760</v>
      </c>
      <c r="F28" s="48" t="str">
        <f t="shared" si="0"/>
        <v>$185
 (32.2%)</v>
      </c>
      <c r="G28" s="46" t="str">
        <f t="shared" si="1"/>
        <v>$163
 (27.3%)</v>
      </c>
      <c r="H28" s="19"/>
      <c r="I28" s="7"/>
    </row>
    <row r="29" spans="2:14" s="6" customFormat="1" ht="30" customHeight="1" x14ac:dyDescent="0.3">
      <c r="B29" s="13" t="s">
        <v>42</v>
      </c>
      <c r="C29" s="11">
        <v>523.95000000000005</v>
      </c>
      <c r="D29" s="11">
        <v>572</v>
      </c>
      <c r="E29" s="37">
        <v>760</v>
      </c>
      <c r="F29" s="48" t="str">
        <f t="shared" si="0"/>
        <v>$236.1
 (45.1%)</v>
      </c>
      <c r="G29" s="46" t="str">
        <f t="shared" si="1"/>
        <v>$188
 (32.9%)</v>
      </c>
      <c r="H29" s="19"/>
      <c r="I29" s="7"/>
      <c r="K29" s="7"/>
      <c r="L29" s="7"/>
      <c r="M29" s="7"/>
      <c r="N29" s="7"/>
    </row>
    <row r="30" spans="2:14" s="6" customFormat="1" ht="30" customHeight="1" x14ac:dyDescent="0.3">
      <c r="B30" s="13" t="s">
        <v>43</v>
      </c>
      <c r="C30" s="11">
        <v>51.05</v>
      </c>
      <c r="D30" s="11">
        <v>25</v>
      </c>
      <c r="E30" s="37" t="s">
        <v>4</v>
      </c>
      <c r="F30" s="48" t="e">
        <f t="shared" si="0"/>
        <v>#VALUE!</v>
      </c>
      <c r="G30" s="46" t="e">
        <f t="shared" si="1"/>
        <v>#VALUE!</v>
      </c>
    </row>
    <row r="31" spans="2:14" s="6" customFormat="1" ht="30" customHeight="1" x14ac:dyDescent="0.3">
      <c r="B31" s="18" t="s">
        <v>45</v>
      </c>
      <c r="C31" s="11">
        <v>32.5</v>
      </c>
      <c r="D31" s="11">
        <v>56</v>
      </c>
      <c r="E31" s="37">
        <v>70</v>
      </c>
      <c r="F31" s="48" t="str">
        <f t="shared" si="0"/>
        <v>$37.5
 (115.4%)</v>
      </c>
      <c r="G31" s="46" t="str">
        <f t="shared" si="1"/>
        <v>$14
 (25%)</v>
      </c>
    </row>
    <row r="32" spans="2:14" s="17" customFormat="1" ht="30" customHeight="1" x14ac:dyDescent="0.25">
      <c r="B32" s="14" t="s">
        <v>2</v>
      </c>
      <c r="C32" s="9">
        <v>27.5</v>
      </c>
      <c r="D32" s="9">
        <v>25</v>
      </c>
      <c r="E32" s="36">
        <v>30</v>
      </c>
      <c r="F32" s="45" t="str">
        <f t="shared" si="0"/>
        <v>$2.5
 (9.1%)</v>
      </c>
      <c r="G32" s="44" t="str">
        <f t="shared" si="1"/>
        <v>$5
 (20%)</v>
      </c>
      <c r="H32" s="16"/>
      <c r="I32" s="16"/>
    </row>
    <row r="33" spans="2:12" s="17" customFormat="1" ht="30" customHeight="1" x14ac:dyDescent="0.25">
      <c r="B33" s="14" t="s">
        <v>12</v>
      </c>
      <c r="C33" s="9">
        <v>107.5</v>
      </c>
      <c r="D33" s="9">
        <v>114.5</v>
      </c>
      <c r="E33" s="36">
        <v>112.5</v>
      </c>
      <c r="F33" s="45" t="str">
        <f t="shared" si="0"/>
        <v>$5
 (4.7%)</v>
      </c>
      <c r="G33" s="44" t="str">
        <f t="shared" si="1"/>
        <v>$-2
 (-1.7%)</v>
      </c>
      <c r="H33" s="16"/>
      <c r="I33" s="16"/>
    </row>
    <row r="34" spans="2:12" s="17" customFormat="1" ht="30" customHeight="1" x14ac:dyDescent="0.25">
      <c r="B34" s="8" t="s">
        <v>8</v>
      </c>
      <c r="C34" s="9" t="s">
        <v>61</v>
      </c>
      <c r="D34" s="9">
        <f>SUM(D35:D38)</f>
        <v>1003.8449999999999</v>
      </c>
      <c r="E34" s="36" t="s">
        <v>61</v>
      </c>
      <c r="F34" s="45" t="e">
        <f t="shared" si="0"/>
        <v>#VALUE!</v>
      </c>
      <c r="G34" s="44" t="e">
        <f t="shared" si="1"/>
        <v>#VALUE!</v>
      </c>
      <c r="H34" s="20"/>
      <c r="I34" s="20"/>
    </row>
    <row r="35" spans="2:12" s="6" customFormat="1" ht="30" customHeight="1" x14ac:dyDescent="0.3">
      <c r="B35" s="10" t="s">
        <v>46</v>
      </c>
      <c r="C35" s="11">
        <v>700</v>
      </c>
      <c r="D35" s="11">
        <v>745</v>
      </c>
      <c r="E35" s="37">
        <v>1000</v>
      </c>
      <c r="F35" s="48" t="str">
        <f t="shared" si="0"/>
        <v>$300
 (42.9%)</v>
      </c>
      <c r="G35" s="46" t="str">
        <f t="shared" si="1"/>
        <v>$255
 (34.2%)</v>
      </c>
    </row>
    <row r="36" spans="2:12" s="6" customFormat="1" ht="30" customHeight="1" x14ac:dyDescent="0.3">
      <c r="B36" s="10" t="s">
        <v>47</v>
      </c>
      <c r="C36" s="11" t="s">
        <v>4</v>
      </c>
      <c r="D36" s="11">
        <v>250</v>
      </c>
      <c r="E36" s="37" t="s">
        <v>4</v>
      </c>
      <c r="F36" s="48" t="e">
        <f t="shared" si="0"/>
        <v>#VALUE!</v>
      </c>
      <c r="G36" s="46" t="e">
        <f t="shared" si="1"/>
        <v>#VALUE!</v>
      </c>
    </row>
    <row r="37" spans="2:12" s="6" customFormat="1" ht="30" customHeight="1" x14ac:dyDescent="0.3">
      <c r="B37" s="10" t="s">
        <v>11</v>
      </c>
      <c r="C37" s="11" t="s">
        <v>4</v>
      </c>
      <c r="D37" s="11">
        <v>6.0449999999999999</v>
      </c>
      <c r="E37" s="37" t="s">
        <v>4</v>
      </c>
      <c r="F37" s="48" t="e">
        <f t="shared" si="0"/>
        <v>#VALUE!</v>
      </c>
      <c r="G37" s="46" t="e">
        <f t="shared" si="1"/>
        <v>#VALUE!</v>
      </c>
    </row>
    <row r="38" spans="2:12" s="6" customFormat="1" ht="30" customHeight="1" x14ac:dyDescent="0.3">
      <c r="B38" s="10" t="s">
        <v>62</v>
      </c>
      <c r="C38" s="11" t="s">
        <v>4</v>
      </c>
      <c r="D38" s="11">
        <v>2.8</v>
      </c>
      <c r="E38" s="37" t="s">
        <v>4</v>
      </c>
      <c r="F38" s="48" t="e">
        <f t="shared" si="0"/>
        <v>#VALUE!</v>
      </c>
      <c r="G38" s="46" t="e">
        <f t="shared" si="1"/>
        <v>#VALUE!</v>
      </c>
    </row>
    <row r="39" spans="2:12" s="5" customFormat="1" ht="30" customHeight="1" x14ac:dyDescent="0.25">
      <c r="B39" s="15" t="s">
        <v>15</v>
      </c>
      <c r="C39" s="21" t="s">
        <v>51</v>
      </c>
      <c r="D39" s="21" t="s">
        <v>52</v>
      </c>
      <c r="E39" s="39" t="s">
        <v>63</v>
      </c>
      <c r="F39" s="45" t="e">
        <f t="shared" si="0"/>
        <v>#VALUE!</v>
      </c>
      <c r="G39" s="44" t="e">
        <f t="shared" si="1"/>
        <v>#VALUE!</v>
      </c>
    </row>
    <row r="40" spans="2:12" s="5" customFormat="1" ht="30" customHeight="1" x14ac:dyDescent="0.25">
      <c r="B40" s="15" t="s">
        <v>64</v>
      </c>
      <c r="C40" s="11" t="s">
        <v>4</v>
      </c>
      <c r="D40" s="9">
        <v>10</v>
      </c>
      <c r="E40" s="36">
        <v>10</v>
      </c>
      <c r="F40" s="45" t="e">
        <f t="shared" si="0"/>
        <v>#VALUE!</v>
      </c>
      <c r="G40" s="44" t="str">
        <f t="shared" si="1"/>
        <v>$0
 (0%)</v>
      </c>
    </row>
    <row r="41" spans="2:12" s="5" customFormat="1" ht="30" customHeight="1" thickBot="1" x14ac:dyDescent="0.3">
      <c r="B41" s="50" t="s">
        <v>65</v>
      </c>
      <c r="C41" s="51">
        <v>9830</v>
      </c>
      <c r="D41" s="51">
        <f>SUM(D40,D36,D35,D33,D32,D29,D24,D17,D15,D13,D11,D8,D7)</f>
        <v>10576</v>
      </c>
      <c r="E41" s="52">
        <f>SUM(E40,E35,E33,E32,E29,E24,E17,E13,E11,E8,E7,E15)</f>
        <v>10976.5</v>
      </c>
      <c r="F41" s="49" t="str">
        <f>"$"&amp;ROUND(E41-C41,1) &amp; CHAR(10) &amp;" ("&amp;ROUND((E41-C41)/C41,3)*100&amp;"%)"</f>
        <v>$1146.5
 (11.7%)</v>
      </c>
      <c r="G41" s="47" t="str">
        <f t="shared" ref="G41" si="4">"$"&amp;ROUND(E41-D41,1) &amp; CHAR(10) &amp;" ("&amp;ROUND((E41-D41)/D41,3)*100&amp;"%)"</f>
        <v>$400.5
 (3.8%)</v>
      </c>
      <c r="H41" s="16"/>
      <c r="I41" s="16"/>
      <c r="J41" s="16"/>
      <c r="K41" s="16"/>
      <c r="L41" s="16"/>
    </row>
    <row r="42" spans="2:12" x14ac:dyDescent="0.25">
      <c r="G42" s="3"/>
    </row>
    <row r="43" spans="2:12" x14ac:dyDescent="0.25">
      <c r="B43" s="23" t="s">
        <v>13</v>
      </c>
      <c r="C43" s="24"/>
      <c r="D43" s="24"/>
      <c r="E43" s="24"/>
      <c r="F43" s="24"/>
    </row>
    <row r="44" spans="2:12" ht="60" customHeight="1" x14ac:dyDescent="0.25">
      <c r="B44" s="81" t="s">
        <v>68</v>
      </c>
      <c r="C44" s="81"/>
      <c r="D44" s="81"/>
      <c r="E44" s="81"/>
      <c r="F44" s="81"/>
      <c r="G44" s="81"/>
    </row>
    <row r="45" spans="2:12" ht="30" customHeight="1" x14ac:dyDescent="0.25">
      <c r="B45" s="81" t="s">
        <v>70</v>
      </c>
      <c r="C45" s="81"/>
      <c r="D45" s="81"/>
      <c r="E45" s="81"/>
      <c r="F45" s="81"/>
      <c r="G45" s="81"/>
    </row>
    <row r="46" spans="2:12" ht="21" customHeight="1" x14ac:dyDescent="0.25">
      <c r="B46" s="81" t="s">
        <v>71</v>
      </c>
      <c r="C46" s="81"/>
      <c r="D46" s="81"/>
      <c r="E46" s="81"/>
      <c r="F46" s="81"/>
      <c r="G46" s="81"/>
    </row>
    <row r="47" spans="2:12" ht="48.6" customHeight="1" x14ac:dyDescent="0.25">
      <c r="B47" s="81" t="s">
        <v>72</v>
      </c>
      <c r="C47" s="81"/>
      <c r="D47" s="81"/>
      <c r="E47" s="81"/>
      <c r="F47" s="81"/>
      <c r="G47" s="81"/>
    </row>
    <row r="48" spans="2:12" ht="30" customHeight="1" x14ac:dyDescent="0.25">
      <c r="B48" s="81" t="s">
        <v>73</v>
      </c>
      <c r="C48" s="81"/>
      <c r="D48" s="81"/>
      <c r="E48" s="81"/>
      <c r="F48" s="81"/>
      <c r="G48" s="81"/>
    </row>
    <row r="49" spans="2:7" ht="41.25" customHeight="1" x14ac:dyDescent="0.25">
      <c r="B49" s="81" t="s">
        <v>48</v>
      </c>
      <c r="C49" s="81"/>
      <c r="D49" s="81"/>
      <c r="E49" s="81"/>
      <c r="F49" s="81"/>
      <c r="G49" s="81"/>
    </row>
    <row r="50" spans="2:7" ht="41.25" customHeight="1" x14ac:dyDescent="0.25">
      <c r="B50" s="81" t="s">
        <v>49</v>
      </c>
      <c r="C50" s="81"/>
      <c r="D50" s="81"/>
      <c r="E50" s="81"/>
      <c r="F50" s="81"/>
      <c r="G50" s="81"/>
    </row>
    <row r="51" spans="2:7" ht="30" customHeight="1" x14ac:dyDescent="0.25">
      <c r="B51" s="81" t="s">
        <v>50</v>
      </c>
      <c r="C51" s="81"/>
      <c r="D51" s="81"/>
      <c r="E51" s="81"/>
      <c r="F51" s="81"/>
      <c r="G51" s="81"/>
    </row>
    <row r="52" spans="2:7" ht="41.25" customHeight="1" x14ac:dyDescent="0.25">
      <c r="B52" s="81" t="s">
        <v>53</v>
      </c>
      <c r="C52" s="81"/>
      <c r="D52" s="81"/>
      <c r="E52" s="81"/>
      <c r="F52" s="81"/>
      <c r="G52" s="81"/>
    </row>
    <row r="53" spans="2:7" ht="41.25" customHeight="1" x14ac:dyDescent="0.25">
      <c r="B53" s="81" t="s">
        <v>74</v>
      </c>
      <c r="C53" s="81"/>
      <c r="D53" s="81"/>
      <c r="E53" s="81"/>
      <c r="F53" s="81"/>
      <c r="G53" s="81"/>
    </row>
    <row r="54" spans="2:7" ht="44.4" customHeight="1" x14ac:dyDescent="0.25">
      <c r="B54" s="81" t="s">
        <v>75</v>
      </c>
      <c r="C54" s="81"/>
      <c r="D54" s="81"/>
      <c r="E54" s="81"/>
      <c r="F54" s="81"/>
      <c r="G54" s="81"/>
    </row>
    <row r="55" spans="2:7" ht="43.95" customHeight="1" x14ac:dyDescent="0.25">
      <c r="B55" s="81" t="s">
        <v>76</v>
      </c>
      <c r="C55" s="81"/>
      <c r="D55" s="81"/>
      <c r="E55" s="81"/>
      <c r="F55" s="81"/>
      <c r="G55" s="81"/>
    </row>
    <row r="56" spans="2:7" x14ac:dyDescent="0.25">
      <c r="B56" s="4"/>
    </row>
    <row r="57" spans="2:7" x14ac:dyDescent="0.25">
      <c r="B57" s="2" t="s">
        <v>66</v>
      </c>
    </row>
  </sheetData>
  <mergeCells count="20">
    <mergeCell ref="B55:G55"/>
    <mergeCell ref="B53:G53"/>
    <mergeCell ref="B48:G48"/>
    <mergeCell ref="B49:G49"/>
    <mergeCell ref="B50:G50"/>
    <mergeCell ref="B51:G51"/>
    <mergeCell ref="B52:G52"/>
    <mergeCell ref="B54:G54"/>
    <mergeCell ref="B5:G5"/>
    <mergeCell ref="B44:G44"/>
    <mergeCell ref="B45:G45"/>
    <mergeCell ref="B46:G46"/>
    <mergeCell ref="B47:G47"/>
    <mergeCell ref="B2:G2"/>
    <mergeCell ref="B3:B4"/>
    <mergeCell ref="C3:C4"/>
    <mergeCell ref="D3:D4"/>
    <mergeCell ref="E3:E4"/>
    <mergeCell ref="F3:F4"/>
    <mergeCell ref="G3:G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BE8-CF84-4650-86BC-A6FD7CA345C0}">
  <dimension ref="B1:N57"/>
  <sheetViews>
    <sheetView workbookViewId="0">
      <selection activeCell="B55" sqref="B55:G55"/>
    </sheetView>
  </sheetViews>
  <sheetFormatPr defaultColWidth="9.109375" defaultRowHeight="13.8" x14ac:dyDescent="0.25"/>
  <cols>
    <col min="1" max="1" width="3.6640625" style="1" customWidth="1"/>
    <col min="2" max="2" width="45.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88" t="s">
        <v>55</v>
      </c>
      <c r="C2" s="89"/>
      <c r="D2" s="89"/>
      <c r="E2" s="89"/>
      <c r="F2" s="89"/>
      <c r="G2" s="90"/>
    </row>
    <row r="3" spans="2:9" ht="29.25" customHeight="1" x14ac:dyDescent="0.25">
      <c r="B3" s="82" t="s">
        <v>0</v>
      </c>
      <c r="C3" s="91" t="s">
        <v>38</v>
      </c>
      <c r="D3" s="91" t="s">
        <v>37</v>
      </c>
      <c r="E3" s="93" t="s">
        <v>67</v>
      </c>
      <c r="F3" s="95" t="s">
        <v>56</v>
      </c>
      <c r="G3" s="97" t="s">
        <v>57</v>
      </c>
    </row>
    <row r="4" spans="2:9" ht="28.5" customHeight="1" x14ac:dyDescent="0.25">
      <c r="B4" s="83"/>
      <c r="C4" s="92"/>
      <c r="D4" s="92"/>
      <c r="E4" s="94"/>
      <c r="F4" s="96"/>
      <c r="G4" s="98"/>
    </row>
    <row r="5" spans="2:9" ht="30.75" customHeight="1" x14ac:dyDescent="0.25">
      <c r="B5" s="99" t="s">
        <v>16</v>
      </c>
      <c r="C5" s="100"/>
      <c r="D5" s="100"/>
      <c r="E5" s="100"/>
      <c r="F5" s="100"/>
      <c r="G5" s="101"/>
    </row>
    <row r="6" spans="2:9" s="5" customFormat="1" ht="30" customHeight="1" x14ac:dyDescent="0.25">
      <c r="B6" s="8" t="s">
        <v>69</v>
      </c>
      <c r="C6" s="9">
        <v>4720</v>
      </c>
      <c r="D6" s="9">
        <v>4700</v>
      </c>
      <c r="E6" s="36">
        <v>4725</v>
      </c>
      <c r="F6" s="45" t="s">
        <v>77</v>
      </c>
      <c r="G6" s="44" t="s">
        <v>78</v>
      </c>
      <c r="H6" s="16"/>
      <c r="I6" s="16"/>
    </row>
    <row r="7" spans="2:9" s="6" customFormat="1" ht="30" customHeight="1" x14ac:dyDescent="0.3">
      <c r="B7" s="10" t="s">
        <v>60</v>
      </c>
      <c r="C7" s="11">
        <v>4390</v>
      </c>
      <c r="D7" s="11">
        <v>4370</v>
      </c>
      <c r="E7" s="37">
        <v>4395</v>
      </c>
      <c r="F7" s="48" t="s">
        <v>77</v>
      </c>
      <c r="G7" s="46" t="s">
        <v>79</v>
      </c>
    </row>
    <row r="8" spans="2:9" s="6" customFormat="1" ht="30" customHeight="1" x14ac:dyDescent="0.3">
      <c r="B8" s="10" t="s">
        <v>59</v>
      </c>
      <c r="C8" s="11">
        <v>330</v>
      </c>
      <c r="D8" s="11">
        <v>330</v>
      </c>
      <c r="E8" s="37">
        <v>330</v>
      </c>
      <c r="F8" s="48" t="s">
        <v>80</v>
      </c>
      <c r="G8" s="46" t="s">
        <v>80</v>
      </c>
    </row>
    <row r="9" spans="2:9" s="6" customFormat="1" ht="30" customHeight="1" x14ac:dyDescent="0.3">
      <c r="B9" s="12" t="s">
        <v>6</v>
      </c>
      <c r="C9" s="11">
        <v>45</v>
      </c>
      <c r="D9" s="11">
        <v>45</v>
      </c>
      <c r="E9" s="37">
        <v>45</v>
      </c>
      <c r="F9" s="48" t="s">
        <v>80</v>
      </c>
      <c r="G9" s="46" t="s">
        <v>80</v>
      </c>
    </row>
    <row r="10" spans="2:9" s="6" customFormat="1" ht="30" customHeight="1" x14ac:dyDescent="0.3">
      <c r="B10" s="10" t="s">
        <v>58</v>
      </c>
      <c r="C10" s="11" t="s">
        <v>4</v>
      </c>
      <c r="D10" s="11">
        <v>0.54500000000000004</v>
      </c>
      <c r="E10" s="37" t="s">
        <v>4</v>
      </c>
      <c r="F10" s="48" t="s">
        <v>61</v>
      </c>
      <c r="G10" s="46" t="s">
        <v>61</v>
      </c>
    </row>
    <row r="11" spans="2:9" s="5" customFormat="1" ht="30" customHeight="1" x14ac:dyDescent="0.25">
      <c r="B11" s="8" t="s">
        <v>3</v>
      </c>
      <c r="C11" s="9">
        <v>1560</v>
      </c>
      <c r="D11" s="9">
        <v>2000</v>
      </c>
      <c r="E11" s="36">
        <v>2000</v>
      </c>
      <c r="F11" s="45" t="s">
        <v>81</v>
      </c>
      <c r="G11" s="44" t="s">
        <v>80</v>
      </c>
      <c r="H11" s="16"/>
      <c r="I11" s="16"/>
    </row>
    <row r="12" spans="2:9" s="5" customFormat="1" ht="30" customHeight="1" x14ac:dyDescent="0.25">
      <c r="B12" s="8" t="s">
        <v>34</v>
      </c>
      <c r="C12" s="9" t="s">
        <v>7</v>
      </c>
      <c r="D12" s="9">
        <v>352</v>
      </c>
      <c r="E12" s="36" t="s">
        <v>61</v>
      </c>
      <c r="F12" s="45" t="s">
        <v>61</v>
      </c>
      <c r="G12" s="44" t="s">
        <v>61</v>
      </c>
    </row>
    <row r="13" spans="2:9" s="6" customFormat="1" ht="30" customHeight="1" x14ac:dyDescent="0.3">
      <c r="B13" s="10" t="s">
        <v>10</v>
      </c>
      <c r="C13" s="11">
        <v>371.05</v>
      </c>
      <c r="D13" s="11">
        <v>350</v>
      </c>
      <c r="E13" s="37">
        <v>469</v>
      </c>
      <c r="F13" s="48" t="s">
        <v>82</v>
      </c>
      <c r="G13" s="46" t="s">
        <v>83</v>
      </c>
      <c r="H13" s="7"/>
      <c r="I13" s="7"/>
    </row>
    <row r="14" spans="2:9" s="6" customFormat="1" ht="30" customHeight="1" x14ac:dyDescent="0.3">
      <c r="B14" s="10" t="s">
        <v>11</v>
      </c>
      <c r="C14" s="11" t="s">
        <v>4</v>
      </c>
      <c r="D14" s="11">
        <v>2</v>
      </c>
      <c r="E14" s="37" t="s">
        <v>4</v>
      </c>
      <c r="F14" s="48" t="s">
        <v>61</v>
      </c>
      <c r="G14" s="46" t="s">
        <v>61</v>
      </c>
    </row>
    <row r="15" spans="2:9" s="5" customFormat="1" ht="30" customHeight="1" x14ac:dyDescent="0.25">
      <c r="B15" s="8" t="s">
        <v>5</v>
      </c>
      <c r="C15" s="22">
        <v>775</v>
      </c>
      <c r="D15" s="22">
        <v>780</v>
      </c>
      <c r="E15" s="38">
        <v>820</v>
      </c>
      <c r="F15" s="45" t="s">
        <v>84</v>
      </c>
      <c r="G15" s="44" t="s">
        <v>85</v>
      </c>
      <c r="H15" s="20"/>
      <c r="I15" s="16"/>
    </row>
    <row r="16" spans="2:9" s="5" customFormat="1" ht="30" customHeight="1" x14ac:dyDescent="0.25">
      <c r="B16" s="8" t="s">
        <v>35</v>
      </c>
      <c r="C16" s="9" t="s">
        <v>7</v>
      </c>
      <c r="D16" s="9">
        <v>1044</v>
      </c>
      <c r="E16" s="36" t="s">
        <v>61</v>
      </c>
      <c r="F16" s="45" t="s">
        <v>61</v>
      </c>
      <c r="G16" s="44" t="s">
        <v>61</v>
      </c>
    </row>
    <row r="17" spans="2:14" s="6" customFormat="1" ht="30" customHeight="1" x14ac:dyDescent="0.3">
      <c r="B17" s="10" t="s">
        <v>10</v>
      </c>
      <c r="C17" s="11">
        <v>890</v>
      </c>
      <c r="D17" s="11">
        <v>879.5</v>
      </c>
      <c r="E17" s="37">
        <v>890</v>
      </c>
      <c r="F17" s="48" t="s">
        <v>80</v>
      </c>
      <c r="G17" s="46" t="s">
        <v>86</v>
      </c>
      <c r="H17" s="7"/>
      <c r="I17" s="7"/>
    </row>
    <row r="18" spans="2:14" s="6" customFormat="1" ht="30" customHeight="1" x14ac:dyDescent="0.3">
      <c r="B18" s="12" t="s">
        <v>39</v>
      </c>
      <c r="C18" s="11">
        <v>290</v>
      </c>
      <c r="D18" s="11">
        <v>290</v>
      </c>
      <c r="E18" s="37">
        <v>290</v>
      </c>
      <c r="F18" s="48" t="s">
        <v>80</v>
      </c>
      <c r="G18" s="46" t="s">
        <v>80</v>
      </c>
    </row>
    <row r="19" spans="2:14" s="6" customFormat="1" ht="30" customHeight="1" x14ac:dyDescent="0.3">
      <c r="B19" s="12" t="s">
        <v>17</v>
      </c>
      <c r="C19" s="11">
        <v>75</v>
      </c>
      <c r="D19" s="11">
        <v>65</v>
      </c>
      <c r="E19" s="37">
        <v>75</v>
      </c>
      <c r="F19" s="48" t="s">
        <v>80</v>
      </c>
      <c r="G19" s="46" t="s">
        <v>87</v>
      </c>
    </row>
    <row r="20" spans="2:14" s="6" customFormat="1" ht="30" customHeight="1" x14ac:dyDescent="0.3">
      <c r="B20" s="10" t="s">
        <v>40</v>
      </c>
      <c r="C20" s="11">
        <v>139</v>
      </c>
      <c r="D20" s="11">
        <v>135.5</v>
      </c>
      <c r="E20" s="37">
        <v>145</v>
      </c>
      <c r="F20" s="48" t="s">
        <v>88</v>
      </c>
      <c r="G20" s="46" t="s">
        <v>89</v>
      </c>
      <c r="H20" s="7"/>
    </row>
    <row r="21" spans="2:14" s="6" customFormat="1" ht="30" customHeight="1" x14ac:dyDescent="0.3">
      <c r="B21" s="10" t="s">
        <v>11</v>
      </c>
      <c r="C21" s="11" t="s">
        <v>4</v>
      </c>
      <c r="D21" s="11">
        <v>29</v>
      </c>
      <c r="E21" s="37" t="s">
        <v>4</v>
      </c>
      <c r="F21" s="48" t="s">
        <v>61</v>
      </c>
      <c r="G21" s="46" t="s">
        <v>61</v>
      </c>
      <c r="H21" s="19"/>
    </row>
    <row r="22" spans="2:14" s="6" customFormat="1" ht="30" customHeight="1" x14ac:dyDescent="0.3">
      <c r="B22" s="12" t="s">
        <v>17</v>
      </c>
      <c r="C22" s="11" t="s">
        <v>4</v>
      </c>
      <c r="D22" s="11">
        <v>0</v>
      </c>
      <c r="E22" s="37" t="s">
        <v>4</v>
      </c>
      <c r="F22" s="48" t="s">
        <v>61</v>
      </c>
      <c r="G22" s="46" t="s">
        <v>61</v>
      </c>
    </row>
    <row r="23" spans="2:14" s="5" customFormat="1" ht="30" customHeight="1" x14ac:dyDescent="0.25">
      <c r="B23" s="8" t="s">
        <v>36</v>
      </c>
      <c r="C23" s="9" t="s">
        <v>7</v>
      </c>
      <c r="D23" s="9">
        <v>161.042</v>
      </c>
      <c r="E23" s="36" t="s">
        <v>61</v>
      </c>
      <c r="F23" s="45" t="s">
        <v>61</v>
      </c>
      <c r="G23" s="44" t="s">
        <v>61</v>
      </c>
    </row>
    <row r="24" spans="2:14" s="6" customFormat="1" ht="30" customHeight="1" x14ac:dyDescent="0.3">
      <c r="B24" s="13" t="s">
        <v>10</v>
      </c>
      <c r="C24" s="11">
        <v>155</v>
      </c>
      <c r="D24" s="11">
        <v>150</v>
      </c>
      <c r="E24" s="37">
        <v>160</v>
      </c>
      <c r="F24" s="48" t="s">
        <v>90</v>
      </c>
      <c r="G24" s="46" t="s">
        <v>91</v>
      </c>
      <c r="H24" s="7"/>
      <c r="I24" s="7"/>
    </row>
    <row r="25" spans="2:14" s="6" customFormat="1" ht="30" customHeight="1" x14ac:dyDescent="0.3">
      <c r="B25" s="13" t="s">
        <v>11</v>
      </c>
      <c r="C25" s="11" t="s">
        <v>4</v>
      </c>
      <c r="D25" s="11">
        <v>10.292</v>
      </c>
      <c r="E25" s="37" t="s">
        <v>4</v>
      </c>
      <c r="F25" s="48" t="s">
        <v>61</v>
      </c>
      <c r="G25" s="46" t="s">
        <v>61</v>
      </c>
    </row>
    <row r="26" spans="2:14" s="6" customFormat="1" ht="30" customHeight="1" x14ac:dyDescent="0.3">
      <c r="B26" s="13" t="s">
        <v>62</v>
      </c>
      <c r="C26" s="11" t="s">
        <v>4</v>
      </c>
      <c r="D26" s="11">
        <v>0.75</v>
      </c>
      <c r="E26" s="37" t="s">
        <v>4</v>
      </c>
      <c r="F26" s="48" t="s">
        <v>61</v>
      </c>
      <c r="G26" s="46" t="s">
        <v>61</v>
      </c>
    </row>
    <row r="27" spans="2:14" s="5" customFormat="1" ht="36" customHeight="1" x14ac:dyDescent="0.25">
      <c r="B27" s="14" t="s">
        <v>41</v>
      </c>
      <c r="C27" s="9">
        <v>607.5</v>
      </c>
      <c r="D27" s="9">
        <v>653</v>
      </c>
      <c r="E27" s="36">
        <v>830</v>
      </c>
      <c r="F27" s="45" t="s">
        <v>92</v>
      </c>
      <c r="G27" s="44" t="s">
        <v>93</v>
      </c>
    </row>
    <row r="28" spans="2:14" s="6" customFormat="1" ht="36" customHeight="1" x14ac:dyDescent="0.3">
      <c r="B28" s="18" t="s">
        <v>44</v>
      </c>
      <c r="C28" s="11">
        <v>575</v>
      </c>
      <c r="D28" s="11">
        <v>597</v>
      </c>
      <c r="E28" s="37">
        <v>760</v>
      </c>
      <c r="F28" s="48" t="s">
        <v>94</v>
      </c>
      <c r="G28" s="46" t="s">
        <v>95</v>
      </c>
      <c r="H28" s="19"/>
      <c r="I28" s="7"/>
    </row>
    <row r="29" spans="2:14" s="6" customFormat="1" ht="30" customHeight="1" x14ac:dyDescent="0.3">
      <c r="B29" s="13" t="s">
        <v>42</v>
      </c>
      <c r="C29" s="11">
        <v>523.95000000000005</v>
      </c>
      <c r="D29" s="11">
        <v>572</v>
      </c>
      <c r="E29" s="37">
        <v>760</v>
      </c>
      <c r="F29" s="48" t="s">
        <v>96</v>
      </c>
      <c r="G29" s="46" t="s">
        <v>97</v>
      </c>
      <c r="H29" s="19"/>
      <c r="I29" s="7"/>
      <c r="K29" s="7"/>
      <c r="L29" s="7"/>
      <c r="M29" s="7"/>
      <c r="N29" s="7"/>
    </row>
    <row r="30" spans="2:14" s="6" customFormat="1" ht="30" customHeight="1" x14ac:dyDescent="0.3">
      <c r="B30" s="13" t="s">
        <v>43</v>
      </c>
      <c r="C30" s="11">
        <v>51.05</v>
      </c>
      <c r="D30" s="11">
        <v>25</v>
      </c>
      <c r="E30" s="37" t="s">
        <v>4</v>
      </c>
      <c r="F30" s="48" t="s">
        <v>61</v>
      </c>
      <c r="G30" s="46" t="s">
        <v>61</v>
      </c>
    </row>
    <row r="31" spans="2:14" s="6" customFormat="1" ht="30" customHeight="1" x14ac:dyDescent="0.3">
      <c r="B31" s="18" t="s">
        <v>45</v>
      </c>
      <c r="C31" s="11">
        <v>32.5</v>
      </c>
      <c r="D31" s="11">
        <v>56</v>
      </c>
      <c r="E31" s="37">
        <v>70</v>
      </c>
      <c r="F31" s="48" t="s">
        <v>98</v>
      </c>
      <c r="G31" s="46" t="s">
        <v>99</v>
      </c>
    </row>
    <row r="32" spans="2:14" s="17" customFormat="1" ht="30" customHeight="1" x14ac:dyDescent="0.25">
      <c r="B32" s="14" t="s">
        <v>2</v>
      </c>
      <c r="C32" s="9">
        <v>27.5</v>
      </c>
      <c r="D32" s="9">
        <v>25</v>
      </c>
      <c r="E32" s="36">
        <v>30</v>
      </c>
      <c r="F32" s="45" t="s">
        <v>100</v>
      </c>
      <c r="G32" s="44" t="s">
        <v>101</v>
      </c>
      <c r="H32" s="16"/>
      <c r="I32" s="16"/>
    </row>
    <row r="33" spans="2:12" s="17" customFormat="1" ht="30" customHeight="1" x14ac:dyDescent="0.25">
      <c r="B33" s="14" t="s">
        <v>12</v>
      </c>
      <c r="C33" s="9">
        <v>107.5</v>
      </c>
      <c r="D33" s="9">
        <v>114.5</v>
      </c>
      <c r="E33" s="36">
        <v>112.5</v>
      </c>
      <c r="F33" s="45" t="s">
        <v>102</v>
      </c>
      <c r="G33" s="44" t="s">
        <v>103</v>
      </c>
      <c r="H33" s="16"/>
      <c r="I33" s="16"/>
    </row>
    <row r="34" spans="2:12" s="17" customFormat="1" ht="30" customHeight="1" x14ac:dyDescent="0.25">
      <c r="B34" s="8" t="s">
        <v>8</v>
      </c>
      <c r="C34" s="9" t="s">
        <v>61</v>
      </c>
      <c r="D34" s="9">
        <v>1003.8449999999999</v>
      </c>
      <c r="E34" s="36" t="s">
        <v>61</v>
      </c>
      <c r="F34" s="45" t="s">
        <v>61</v>
      </c>
      <c r="G34" s="44" t="s">
        <v>61</v>
      </c>
      <c r="H34" s="20"/>
      <c r="I34" s="20"/>
    </row>
    <row r="35" spans="2:12" s="6" customFormat="1" ht="30" customHeight="1" x14ac:dyDescent="0.3">
      <c r="B35" s="10" t="s">
        <v>46</v>
      </c>
      <c r="C35" s="11">
        <v>700</v>
      </c>
      <c r="D35" s="11">
        <v>745</v>
      </c>
      <c r="E35" s="37">
        <v>1000</v>
      </c>
      <c r="F35" s="48" t="s">
        <v>104</v>
      </c>
      <c r="G35" s="46" t="s">
        <v>105</v>
      </c>
    </row>
    <row r="36" spans="2:12" s="6" customFormat="1" ht="30" customHeight="1" x14ac:dyDescent="0.3">
      <c r="B36" s="10" t="s">
        <v>47</v>
      </c>
      <c r="C36" s="11" t="s">
        <v>4</v>
      </c>
      <c r="D36" s="11">
        <v>250</v>
      </c>
      <c r="E36" s="37" t="s">
        <v>4</v>
      </c>
      <c r="F36" s="48" t="s">
        <v>61</v>
      </c>
      <c r="G36" s="46" t="s">
        <v>61</v>
      </c>
    </row>
    <row r="37" spans="2:12" s="6" customFormat="1" ht="30" customHeight="1" x14ac:dyDescent="0.3">
      <c r="B37" s="10" t="s">
        <v>11</v>
      </c>
      <c r="C37" s="11" t="s">
        <v>4</v>
      </c>
      <c r="D37" s="11">
        <v>6.0449999999999999</v>
      </c>
      <c r="E37" s="37" t="s">
        <v>4</v>
      </c>
      <c r="F37" s="48" t="s">
        <v>61</v>
      </c>
      <c r="G37" s="46" t="s">
        <v>61</v>
      </c>
    </row>
    <row r="38" spans="2:12" s="6" customFormat="1" ht="30" customHeight="1" x14ac:dyDescent="0.3">
      <c r="B38" s="10" t="s">
        <v>62</v>
      </c>
      <c r="C38" s="11" t="s">
        <v>4</v>
      </c>
      <c r="D38" s="11">
        <v>2.8</v>
      </c>
      <c r="E38" s="37" t="s">
        <v>4</v>
      </c>
      <c r="F38" s="48" t="s">
        <v>61</v>
      </c>
      <c r="G38" s="46" t="s">
        <v>61</v>
      </c>
    </row>
    <row r="39" spans="2:12" s="5" customFormat="1" ht="30" customHeight="1" x14ac:dyDescent="0.25">
      <c r="B39" s="15" t="s">
        <v>15</v>
      </c>
      <c r="C39" s="21" t="s">
        <v>51</v>
      </c>
      <c r="D39" s="21" t="s">
        <v>52</v>
      </c>
      <c r="E39" s="39" t="s">
        <v>63</v>
      </c>
      <c r="F39" s="45" t="s">
        <v>61</v>
      </c>
      <c r="G39" s="44" t="s">
        <v>61</v>
      </c>
    </row>
    <row r="40" spans="2:12" s="5" customFormat="1" ht="30" customHeight="1" x14ac:dyDescent="0.25">
      <c r="B40" s="15" t="s">
        <v>64</v>
      </c>
      <c r="C40" s="11" t="s">
        <v>4</v>
      </c>
      <c r="D40" s="9">
        <v>10</v>
      </c>
      <c r="E40" s="36">
        <v>10</v>
      </c>
      <c r="F40" s="45" t="s">
        <v>61</v>
      </c>
      <c r="G40" s="44" t="s">
        <v>80</v>
      </c>
    </row>
    <row r="41" spans="2:12" s="5" customFormat="1" ht="30" customHeight="1" thickBot="1" x14ac:dyDescent="0.3">
      <c r="B41" s="50" t="s">
        <v>65</v>
      </c>
      <c r="C41" s="51">
        <v>9830</v>
      </c>
      <c r="D41" s="51">
        <v>10576</v>
      </c>
      <c r="E41" s="52">
        <v>10976.5</v>
      </c>
      <c r="F41" s="49" t="s">
        <v>107</v>
      </c>
      <c r="G41" s="47" t="s">
        <v>106</v>
      </c>
      <c r="H41" s="16"/>
      <c r="I41" s="16"/>
      <c r="J41" s="16"/>
      <c r="K41" s="16"/>
      <c r="L41" s="16"/>
    </row>
    <row r="42" spans="2:12" x14ac:dyDescent="0.25">
      <c r="G42" s="3"/>
    </row>
    <row r="43" spans="2:12" x14ac:dyDescent="0.25">
      <c r="B43" s="23" t="s">
        <v>13</v>
      </c>
      <c r="C43" s="24"/>
      <c r="D43" s="24"/>
      <c r="E43" s="24"/>
      <c r="F43" s="24"/>
    </row>
    <row r="44" spans="2:12" ht="60" customHeight="1" x14ac:dyDescent="0.25">
      <c r="B44" s="81" t="s">
        <v>68</v>
      </c>
      <c r="C44" s="81"/>
      <c r="D44" s="81"/>
      <c r="E44" s="81"/>
      <c r="F44" s="81"/>
      <c r="G44" s="81"/>
    </row>
    <row r="45" spans="2:12" ht="30" customHeight="1" x14ac:dyDescent="0.25">
      <c r="B45" s="81" t="s">
        <v>70</v>
      </c>
      <c r="C45" s="81"/>
      <c r="D45" s="81"/>
      <c r="E45" s="81"/>
      <c r="F45" s="81"/>
      <c r="G45" s="81"/>
    </row>
    <row r="46" spans="2:12" ht="21" customHeight="1" x14ac:dyDescent="0.25">
      <c r="B46" s="81" t="s">
        <v>71</v>
      </c>
      <c r="C46" s="81"/>
      <c r="D46" s="81"/>
      <c r="E46" s="81"/>
      <c r="F46" s="81"/>
      <c r="G46" s="81"/>
    </row>
    <row r="47" spans="2:12" ht="48.6" customHeight="1" x14ac:dyDescent="0.25">
      <c r="B47" s="81" t="s">
        <v>72</v>
      </c>
      <c r="C47" s="81"/>
      <c r="D47" s="81"/>
      <c r="E47" s="81"/>
      <c r="F47" s="81"/>
      <c r="G47" s="81"/>
    </row>
    <row r="48" spans="2:12" ht="30" customHeight="1" x14ac:dyDescent="0.25">
      <c r="B48" s="81" t="s">
        <v>73</v>
      </c>
      <c r="C48" s="81"/>
      <c r="D48" s="81"/>
      <c r="E48" s="81"/>
      <c r="F48" s="81"/>
      <c r="G48" s="81"/>
    </row>
    <row r="49" spans="2:7" ht="41.25" customHeight="1" x14ac:dyDescent="0.25">
      <c r="B49" s="81" t="s">
        <v>48</v>
      </c>
      <c r="C49" s="81"/>
      <c r="D49" s="81"/>
      <c r="E49" s="81"/>
      <c r="F49" s="81"/>
      <c r="G49" s="81"/>
    </row>
    <row r="50" spans="2:7" ht="41.25" customHeight="1" x14ac:dyDescent="0.25">
      <c r="B50" s="81" t="s">
        <v>49</v>
      </c>
      <c r="C50" s="81"/>
      <c r="D50" s="81"/>
      <c r="E50" s="81"/>
      <c r="F50" s="81"/>
      <c r="G50" s="81"/>
    </row>
    <row r="51" spans="2:7" ht="30" customHeight="1" x14ac:dyDescent="0.25">
      <c r="B51" s="81" t="s">
        <v>50</v>
      </c>
      <c r="C51" s="81"/>
      <c r="D51" s="81"/>
      <c r="E51" s="81"/>
      <c r="F51" s="81"/>
      <c r="G51" s="81"/>
    </row>
    <row r="52" spans="2:7" ht="41.25" customHeight="1" x14ac:dyDescent="0.25">
      <c r="B52" s="81" t="s">
        <v>53</v>
      </c>
      <c r="C52" s="81"/>
      <c r="D52" s="81"/>
      <c r="E52" s="81"/>
      <c r="F52" s="81"/>
      <c r="G52" s="81"/>
    </row>
    <row r="53" spans="2:7" ht="41.25" customHeight="1" x14ac:dyDescent="0.25">
      <c r="B53" s="81" t="s">
        <v>74</v>
      </c>
      <c r="C53" s="81"/>
      <c r="D53" s="81"/>
      <c r="E53" s="81"/>
      <c r="F53" s="81"/>
      <c r="G53" s="81"/>
    </row>
    <row r="54" spans="2:7" ht="44.4" customHeight="1" x14ac:dyDescent="0.25">
      <c r="B54" s="81" t="s">
        <v>75</v>
      </c>
      <c r="C54" s="81"/>
      <c r="D54" s="81"/>
      <c r="E54" s="81"/>
      <c r="F54" s="81"/>
      <c r="G54" s="81"/>
    </row>
    <row r="55" spans="2:7" ht="43.95" customHeight="1" x14ac:dyDescent="0.25">
      <c r="B55" s="81" t="s">
        <v>76</v>
      </c>
      <c r="C55" s="81"/>
      <c r="D55" s="81"/>
      <c r="E55" s="81"/>
      <c r="F55" s="81"/>
      <c r="G55" s="81"/>
    </row>
    <row r="56" spans="2:7" x14ac:dyDescent="0.25">
      <c r="B56" s="4"/>
    </row>
    <row r="57" spans="2:7" x14ac:dyDescent="0.25">
      <c r="B57" s="2" t="s">
        <v>66</v>
      </c>
    </row>
  </sheetData>
  <mergeCells count="20">
    <mergeCell ref="B55:G55"/>
    <mergeCell ref="B49:G49"/>
    <mergeCell ref="B50:G50"/>
    <mergeCell ref="B51:G51"/>
    <mergeCell ref="B52:G52"/>
    <mergeCell ref="B53:G53"/>
    <mergeCell ref="B54:G54"/>
    <mergeCell ref="B48:G48"/>
    <mergeCell ref="B2:G2"/>
    <mergeCell ref="B3:B4"/>
    <mergeCell ref="C3:C4"/>
    <mergeCell ref="D3:D4"/>
    <mergeCell ref="E3:E4"/>
    <mergeCell ref="F3:F4"/>
    <mergeCell ref="G3:G4"/>
    <mergeCell ref="B5:G5"/>
    <mergeCell ref="B44:G44"/>
    <mergeCell ref="B45:G45"/>
    <mergeCell ref="B46:G46"/>
    <mergeCell ref="B47:G4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4A7A-266C-450F-8600-A7C1DF8545E3}">
  <dimension ref="B2:N24"/>
  <sheetViews>
    <sheetView workbookViewId="0">
      <selection activeCell="E17" sqref="E17:E20"/>
    </sheetView>
  </sheetViews>
  <sheetFormatPr defaultColWidth="9.109375" defaultRowHeight="13.8" x14ac:dyDescent="0.25"/>
  <cols>
    <col min="1" max="1" width="3.6640625" style="1" customWidth="1"/>
    <col min="2" max="2" width="46.33203125" style="2" customWidth="1"/>
    <col min="3" max="6" width="19.33203125" style="3" customWidth="1"/>
    <col min="7" max="7" width="19.33203125" style="1" customWidth="1"/>
    <col min="8" max="8" width="8.6640625" style="1" bestFit="1" customWidth="1"/>
    <col min="9" max="11" width="9.88671875" style="1" bestFit="1" customWidth="1"/>
    <col min="12" max="12" width="7.109375" style="1" bestFit="1" customWidth="1"/>
    <col min="13" max="16384" width="9.109375" style="1"/>
  </cols>
  <sheetData>
    <row r="2" spans="2:14" ht="41.25" customHeight="1" thickBot="1" x14ac:dyDescent="0.3">
      <c r="B2" s="88" t="s">
        <v>109</v>
      </c>
      <c r="C2" s="89"/>
      <c r="D2" s="89"/>
      <c r="E2" s="89"/>
      <c r="F2" s="89"/>
      <c r="G2" s="90"/>
    </row>
    <row r="3" spans="2:14" ht="29.25" customHeight="1" x14ac:dyDescent="0.25">
      <c r="B3" s="82" t="s">
        <v>0</v>
      </c>
      <c r="C3" s="91" t="s">
        <v>38</v>
      </c>
      <c r="D3" s="91" t="s">
        <v>37</v>
      </c>
      <c r="E3" s="93" t="s">
        <v>54</v>
      </c>
      <c r="F3" s="95" t="s">
        <v>56</v>
      </c>
      <c r="G3" s="97" t="s">
        <v>57</v>
      </c>
    </row>
    <row r="4" spans="2:14" ht="28.5" customHeight="1" thickBot="1" x14ac:dyDescent="0.3">
      <c r="B4" s="83"/>
      <c r="C4" s="92"/>
      <c r="D4" s="92"/>
      <c r="E4" s="94"/>
      <c r="F4" s="96"/>
      <c r="G4" s="98"/>
    </row>
    <row r="5" spans="2:14" s="5" customFormat="1" ht="30" customHeight="1" x14ac:dyDescent="0.25">
      <c r="B5" s="102" t="s">
        <v>18</v>
      </c>
      <c r="C5" s="103"/>
      <c r="D5" s="103"/>
      <c r="E5" s="103"/>
      <c r="F5" s="103"/>
      <c r="G5" s="104"/>
      <c r="K5" s="20"/>
    </row>
    <row r="6" spans="2:14" s="5" customFormat="1" ht="30" customHeight="1" x14ac:dyDescent="0.25">
      <c r="B6" s="14" t="s">
        <v>19</v>
      </c>
      <c r="C6" s="30">
        <v>646.84300000000007</v>
      </c>
      <c r="D6" s="30">
        <v>747.84299999999996</v>
      </c>
      <c r="E6" s="40">
        <f>SUM(E7:E9,E12,E13)</f>
        <v>757.84300000000007</v>
      </c>
      <c r="F6" s="45" t="str">
        <f t="shared" ref="F6:F20" si="0">"$"&amp;ROUND(E6-C6,1) &amp; CHAR(10) &amp;" ("&amp;ROUND((E6-C6)/C6,3)*100&amp;"%)"</f>
        <v>$111
 (17.2%)</v>
      </c>
      <c r="G6" s="44" t="str">
        <f t="shared" ref="G6:G20" si="1">"$"&amp;ROUND(E6-D6,1) &amp; CHAR(10) &amp;" ("&amp;ROUND((E6-D6)/D6,3)*100&amp;"%)"</f>
        <v>$10
 (1.3%)</v>
      </c>
      <c r="H6" s="16"/>
      <c r="I6" s="16"/>
      <c r="J6" s="16"/>
      <c r="K6" s="16"/>
      <c r="L6" s="16"/>
      <c r="M6" s="16"/>
      <c r="N6" s="16"/>
    </row>
    <row r="7" spans="2:14" ht="30" customHeight="1" x14ac:dyDescent="0.25">
      <c r="B7" s="25" t="s">
        <v>20</v>
      </c>
      <c r="C7" s="32">
        <v>128.92099999999999</v>
      </c>
      <c r="D7" s="32">
        <v>128.42099999999999</v>
      </c>
      <c r="E7" s="41">
        <v>128.92099999999999</v>
      </c>
      <c r="F7" s="48" t="str">
        <f t="shared" si="0"/>
        <v>$0
 (0%)</v>
      </c>
      <c r="G7" s="46" t="str">
        <f t="shared" si="1"/>
        <v>$0.5
 (0.4%)</v>
      </c>
      <c r="I7" s="27"/>
      <c r="J7" s="27"/>
      <c r="K7" s="27"/>
      <c r="L7" s="27"/>
      <c r="M7" s="28"/>
      <c r="N7" s="28"/>
    </row>
    <row r="8" spans="2:14" ht="30" customHeight="1" x14ac:dyDescent="0.25">
      <c r="B8" s="25" t="s">
        <v>21</v>
      </c>
      <c r="C8" s="32">
        <v>9.7219999999999995</v>
      </c>
      <c r="D8" s="32">
        <v>9.2219999999999995</v>
      </c>
      <c r="E8" s="41">
        <v>14.722</v>
      </c>
      <c r="F8" s="48" t="str">
        <f t="shared" si="0"/>
        <v>$5
 (51.4%)</v>
      </c>
      <c r="G8" s="46" t="str">
        <f t="shared" si="1"/>
        <v>$5.5
 (59.6%)</v>
      </c>
      <c r="K8" s="28"/>
    </row>
    <row r="9" spans="2:14" ht="30" customHeight="1" x14ac:dyDescent="0.25">
      <c r="B9" s="25" t="s">
        <v>22</v>
      </c>
      <c r="C9" s="32">
        <v>228</v>
      </c>
      <c r="D9" s="32">
        <v>226</v>
      </c>
      <c r="E9" s="41">
        <v>230</v>
      </c>
      <c r="F9" s="48" t="str">
        <f t="shared" si="0"/>
        <v>$2
 (0.9%)</v>
      </c>
      <c r="G9" s="46" t="str">
        <f t="shared" si="1"/>
        <v>$4
 (1.8%)</v>
      </c>
      <c r="K9" s="28"/>
    </row>
    <row r="10" spans="2:14" s="6" customFormat="1" ht="30" customHeight="1" x14ac:dyDescent="0.3">
      <c r="B10" s="26" t="s">
        <v>23</v>
      </c>
      <c r="C10" s="31">
        <v>178</v>
      </c>
      <c r="D10" s="32">
        <v>176</v>
      </c>
      <c r="E10" s="41">
        <v>180</v>
      </c>
      <c r="F10" s="48" t="str">
        <f t="shared" si="0"/>
        <v>$2
 (1.1%)</v>
      </c>
      <c r="G10" s="46" t="str">
        <f t="shared" si="1"/>
        <v>$4
 (2.3%)</v>
      </c>
      <c r="K10" s="19"/>
    </row>
    <row r="11" spans="2:14" s="6" customFormat="1" ht="30" customHeight="1" x14ac:dyDescent="0.3">
      <c r="B11" s="26" t="s">
        <v>24</v>
      </c>
      <c r="C11" s="31">
        <v>50</v>
      </c>
      <c r="D11" s="31">
        <v>50</v>
      </c>
      <c r="E11" s="42">
        <v>50</v>
      </c>
      <c r="F11" s="48" t="str">
        <f t="shared" si="0"/>
        <v>$0
 (0%)</v>
      </c>
      <c r="G11" s="46" t="str">
        <f t="shared" si="1"/>
        <v>$0
 (0%)</v>
      </c>
      <c r="K11" s="19"/>
    </row>
    <row r="12" spans="2:14" ht="30" customHeight="1" x14ac:dyDescent="0.25">
      <c r="B12" s="25" t="s">
        <v>25</v>
      </c>
      <c r="C12" s="32">
        <v>27</v>
      </c>
      <c r="D12" s="32">
        <v>31</v>
      </c>
      <c r="E12" s="41">
        <v>31</v>
      </c>
      <c r="F12" s="48" t="str">
        <f t="shared" si="0"/>
        <v>$4
 (14.8%)</v>
      </c>
      <c r="G12" s="46" t="str">
        <f t="shared" si="1"/>
        <v>$0
 (0%)</v>
      </c>
      <c r="K12" s="28"/>
    </row>
    <row r="13" spans="2:14" ht="30" customHeight="1" x14ac:dyDescent="0.25">
      <c r="B13" s="25" t="s">
        <v>26</v>
      </c>
      <c r="C13" s="32">
        <v>253.2</v>
      </c>
      <c r="D13" s="32">
        <v>353.2</v>
      </c>
      <c r="E13" s="41">
        <v>353.2</v>
      </c>
      <c r="F13" s="48" t="str">
        <f t="shared" si="0"/>
        <v>$100
 (39.5%)</v>
      </c>
      <c r="G13" s="46" t="str">
        <f t="shared" si="1"/>
        <v>$0
 (0%)</v>
      </c>
      <c r="K13" s="28"/>
    </row>
    <row r="14" spans="2:14" s="6" customFormat="1" ht="30" customHeight="1" x14ac:dyDescent="0.3">
      <c r="B14" s="26" t="s">
        <v>27</v>
      </c>
      <c r="C14" s="31" t="s">
        <v>4</v>
      </c>
      <c r="D14" s="31" t="s">
        <v>4</v>
      </c>
      <c r="E14" s="42" t="s">
        <v>4</v>
      </c>
      <c r="F14" s="48" t="e">
        <f t="shared" si="0"/>
        <v>#VALUE!</v>
      </c>
      <c r="G14" s="46" t="e">
        <f t="shared" si="1"/>
        <v>#VALUE!</v>
      </c>
      <c r="K14" s="19"/>
    </row>
    <row r="15" spans="2:14" s="6" customFormat="1" ht="30" customHeight="1" x14ac:dyDescent="0.3">
      <c r="B15" s="33" t="s">
        <v>28</v>
      </c>
      <c r="C15" s="31" t="s">
        <v>4</v>
      </c>
      <c r="D15" s="31" t="s">
        <v>4</v>
      </c>
      <c r="E15" s="42" t="s">
        <v>4</v>
      </c>
      <c r="F15" s="48" t="e">
        <f t="shared" si="0"/>
        <v>#VALUE!</v>
      </c>
      <c r="G15" s="46" t="e">
        <f t="shared" si="1"/>
        <v>#VALUE!</v>
      </c>
      <c r="I15" s="7"/>
      <c r="K15" s="19"/>
    </row>
    <row r="16" spans="2:14" s="6" customFormat="1" ht="30" customHeight="1" x14ac:dyDescent="0.3">
      <c r="B16" s="26" t="s">
        <v>29</v>
      </c>
      <c r="C16" s="31" t="s">
        <v>4</v>
      </c>
      <c r="D16" s="31" t="s">
        <v>4</v>
      </c>
      <c r="E16" s="42" t="s">
        <v>4</v>
      </c>
      <c r="F16" s="48" t="e">
        <f t="shared" si="0"/>
        <v>#VALUE!</v>
      </c>
      <c r="G16" s="46" t="e">
        <f t="shared" si="1"/>
        <v>#VALUE!</v>
      </c>
      <c r="K16" s="19"/>
    </row>
    <row r="17" spans="2:11" s="5" customFormat="1" ht="30" customHeight="1" x14ac:dyDescent="0.25">
      <c r="B17" s="14" t="s">
        <v>30</v>
      </c>
      <c r="C17" s="30" t="s">
        <v>7</v>
      </c>
      <c r="D17" s="30" t="s">
        <v>7</v>
      </c>
      <c r="E17" s="40" t="s">
        <v>61</v>
      </c>
      <c r="F17" s="45" t="e">
        <f t="shared" si="0"/>
        <v>#VALUE!</v>
      </c>
      <c r="G17" s="44" t="e">
        <f t="shared" si="1"/>
        <v>#VALUE!</v>
      </c>
      <c r="K17" s="20"/>
    </row>
    <row r="18" spans="2:11" ht="30" customHeight="1" x14ac:dyDescent="0.25">
      <c r="B18" s="34" t="s">
        <v>1</v>
      </c>
      <c r="C18" s="32" t="s">
        <v>4</v>
      </c>
      <c r="D18" s="32">
        <v>614.79999999999995</v>
      </c>
      <c r="E18" s="41" t="s">
        <v>4</v>
      </c>
      <c r="F18" s="48" t="e">
        <f t="shared" si="0"/>
        <v>#VALUE!</v>
      </c>
      <c r="G18" s="46" t="e">
        <f t="shared" si="1"/>
        <v>#VALUE!</v>
      </c>
      <c r="K18" s="28"/>
    </row>
    <row r="19" spans="2:11" ht="30" customHeight="1" x14ac:dyDescent="0.25">
      <c r="B19" s="34" t="s">
        <v>5</v>
      </c>
      <c r="C19" s="32" t="s">
        <v>4</v>
      </c>
      <c r="D19" s="32" t="s">
        <v>4</v>
      </c>
      <c r="E19" s="41" t="s">
        <v>4</v>
      </c>
      <c r="F19" s="48" t="e">
        <f t="shared" si="0"/>
        <v>#VALUE!</v>
      </c>
      <c r="G19" s="46" t="e">
        <f t="shared" si="1"/>
        <v>#VALUE!</v>
      </c>
      <c r="K19" s="28"/>
    </row>
    <row r="20" spans="2:11" ht="30" customHeight="1" x14ac:dyDescent="0.25">
      <c r="B20" s="25" t="s">
        <v>31</v>
      </c>
      <c r="C20" s="32">
        <v>86.88</v>
      </c>
      <c r="D20" s="32">
        <v>95.801000000000002</v>
      </c>
      <c r="E20" s="41">
        <v>99.622</v>
      </c>
      <c r="F20" s="48" t="str">
        <f t="shared" si="0"/>
        <v>$12.7
 (14.7%)</v>
      </c>
      <c r="G20" s="46" t="str">
        <f t="shared" si="1"/>
        <v>$3.8
 (4%)</v>
      </c>
      <c r="K20" s="28"/>
    </row>
    <row r="21" spans="2:11" ht="30" customHeight="1" thickBot="1" x14ac:dyDescent="0.3">
      <c r="B21" s="29" t="s">
        <v>32</v>
      </c>
      <c r="C21" s="35" t="s">
        <v>33</v>
      </c>
      <c r="D21" s="35" t="s">
        <v>33</v>
      </c>
      <c r="E21" s="43" t="s">
        <v>33</v>
      </c>
      <c r="F21" s="49" t="s">
        <v>7</v>
      </c>
      <c r="G21" s="47" t="s">
        <v>7</v>
      </c>
      <c r="K21" s="28"/>
    </row>
    <row r="22" spans="2:11" x14ac:dyDescent="0.25">
      <c r="G22" s="3"/>
    </row>
    <row r="23" spans="2:11" x14ac:dyDescent="0.25">
      <c r="B23" s="4"/>
    </row>
    <row r="24" spans="2:11" x14ac:dyDescent="0.25">
      <c r="B24" s="2" t="s">
        <v>108</v>
      </c>
    </row>
  </sheetData>
  <mergeCells count="8">
    <mergeCell ref="B5:G5"/>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vt:lpstr>
      <vt:lpstr>House SFOPs-calculations</vt:lpstr>
      <vt:lpstr>House SFOPs -posting</vt:lpstr>
      <vt:lpstr>House LHHS-calculations</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Oum</dc:creator>
  <cp:lastModifiedBy>Stephanie Oum</cp:lastModifiedBy>
  <cp:lastPrinted>2020-02-06T19:20:28Z</cp:lastPrinted>
  <dcterms:created xsi:type="dcterms:W3CDTF">2013-07-19T14:54:56Z</dcterms:created>
  <dcterms:modified xsi:type="dcterms:W3CDTF">2025-07-24T11:45:28Z</dcterms:modified>
</cp:coreProperties>
</file>