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L:\Global Health Policy &amp; HIV\Global Health Policy\Budget Work\Budget Summaries (PT entries) - by Fiscal Year\FY24\"/>
    </mc:Choice>
  </mc:AlternateContent>
  <xr:revisionPtr revIDLastSave="0" documentId="13_ncr:1_{A58D8350-06EC-4188-ABD1-93C21FABD8F8}" xr6:coauthVersionLast="47" xr6:coauthVersionMax="47" xr10:uidLastSave="{00000000-0000-0000-0000-000000000000}"/>
  <bookViews>
    <workbookView xWindow="-28920" yWindow="-120" windowWidth="29040" windowHeight="15840" xr2:uid="{00000000-000D-0000-FFFF-FFFF00000000}"/>
  </bookViews>
  <sheets>
    <sheet name="FY24 House - table for posting" sheetId="15" r:id="rId1"/>
    <sheet name="House SFOPs-calculations" sheetId="11" state="hidden" r:id="rId2"/>
    <sheet name="House SFOPs -posting" sheetId="12" state="hidden" r:id="rId3"/>
    <sheet name="House LHHS-calculations" sheetId="13"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 i="13" l="1"/>
  <c r="G20" i="13" l="1"/>
  <c r="F20" i="13"/>
  <c r="G19" i="13"/>
  <c r="F19" i="13"/>
  <c r="G18" i="13"/>
  <c r="F18" i="13"/>
  <c r="G17" i="13"/>
  <c r="F17" i="13"/>
  <c r="G16" i="13"/>
  <c r="F16" i="13"/>
  <c r="G15" i="13"/>
  <c r="F15" i="13"/>
  <c r="G14" i="13"/>
  <c r="F14" i="13"/>
  <c r="G13" i="13"/>
  <c r="F13" i="13"/>
  <c r="G12" i="13"/>
  <c r="F12" i="13"/>
  <c r="G11" i="13"/>
  <c r="F11" i="13"/>
  <c r="G10" i="13"/>
  <c r="F10" i="13"/>
  <c r="G9" i="13"/>
  <c r="F9" i="13"/>
  <c r="G8" i="13"/>
  <c r="F8" i="13"/>
  <c r="G7" i="13"/>
  <c r="F7" i="13"/>
  <c r="G6" i="13"/>
  <c r="F6" i="13"/>
  <c r="D41" i="11"/>
  <c r="D34" i="11"/>
  <c r="D12" i="11"/>
  <c r="E27" i="11"/>
  <c r="E41" i="11"/>
  <c r="F41" i="11" s="1"/>
  <c r="F38" i="11"/>
  <c r="G38" i="11"/>
  <c r="F37" i="11"/>
  <c r="G37" i="11"/>
  <c r="D28" i="11"/>
  <c r="D27" i="11" s="1"/>
  <c r="D23" i="11"/>
  <c r="G26" i="11"/>
  <c r="F26" i="11"/>
  <c r="G10" i="11"/>
  <c r="F10" i="11"/>
  <c r="G40" i="11" l="1"/>
  <c r="F40" i="11"/>
  <c r="G39" i="11"/>
  <c r="F39" i="11"/>
  <c r="G36" i="11"/>
  <c r="F36" i="11"/>
  <c r="G35" i="11"/>
  <c r="F35" i="11"/>
  <c r="F34" i="11"/>
  <c r="G33" i="11"/>
  <c r="F33" i="11"/>
  <c r="G32" i="11"/>
  <c r="F32" i="11"/>
  <c r="G31" i="11"/>
  <c r="F31" i="11"/>
  <c r="G30" i="11"/>
  <c r="F30" i="11"/>
  <c r="G29" i="11"/>
  <c r="F29" i="11"/>
  <c r="G28" i="11"/>
  <c r="F28" i="11"/>
  <c r="G27" i="11"/>
  <c r="F27" i="11"/>
  <c r="G25" i="11"/>
  <c r="F25" i="11"/>
  <c r="G24" i="11"/>
  <c r="F24" i="11"/>
  <c r="G23" i="11"/>
  <c r="F23" i="11"/>
  <c r="G22" i="11"/>
  <c r="F22" i="11"/>
  <c r="G21" i="11"/>
  <c r="F21" i="11"/>
  <c r="G20" i="11"/>
  <c r="F20" i="11"/>
  <c r="G19" i="11"/>
  <c r="F19" i="11"/>
  <c r="G18" i="11"/>
  <c r="F18" i="11"/>
  <c r="G17" i="11"/>
  <c r="F17" i="11"/>
  <c r="G16" i="11"/>
  <c r="F16" i="11"/>
  <c r="G15" i="11"/>
  <c r="F15" i="11"/>
  <c r="G14" i="11"/>
  <c r="F14" i="11"/>
  <c r="G13" i="11"/>
  <c r="F13" i="11"/>
  <c r="G12" i="11"/>
  <c r="F12" i="11"/>
  <c r="G11" i="11"/>
  <c r="F11" i="11"/>
  <c r="G9" i="11"/>
  <c r="F9" i="11"/>
  <c r="G8" i="11"/>
  <c r="F8" i="11"/>
  <c r="G7" i="11"/>
  <c r="F7" i="11"/>
  <c r="G6" i="11"/>
  <c r="F6" i="11"/>
  <c r="G34" i="11" l="1"/>
  <c r="G41" i="11"/>
</calcChain>
</file>

<file path=xl/sharedStrings.xml><?xml version="1.0" encoding="utf-8"?>
<sst xmlns="http://schemas.openxmlformats.org/spreadsheetml/2006/main" count="509" uniqueCount="168">
  <si>
    <t>Department / Agency / Area</t>
  </si>
  <si>
    <t>HIV/AIDS</t>
  </si>
  <si>
    <t>Vulnerable Children</t>
  </si>
  <si>
    <t>Global Fund</t>
  </si>
  <si>
    <t>Not specified</t>
  </si>
  <si>
    <t>Malaria</t>
  </si>
  <si>
    <t>of which Microbicides</t>
  </si>
  <si>
    <t>-</t>
  </si>
  <si>
    <t>Global Health Security</t>
  </si>
  <si>
    <t xml:space="preserve">USAID </t>
  </si>
  <si>
    <t>GHP account</t>
  </si>
  <si>
    <t>ESF account</t>
  </si>
  <si>
    <t>Neglected Tropical Diseases (NTDs)</t>
  </si>
  <si>
    <t>Notes:</t>
  </si>
  <si>
    <t>Global Health Programs (GHP) account</t>
  </si>
  <si>
    <t>Economic Support Fund (ESF) account</t>
  </si>
  <si>
    <t>State Department</t>
  </si>
  <si>
    <t>Emergency Reserve Fund</t>
  </si>
  <si>
    <t>State, Foreign Operations, and Related Programs (SFOPs) - Global Health</t>
  </si>
  <si>
    <t>of which Polio</t>
  </si>
  <si>
    <t>Labor Health &amp; Human Services (Labor HHS)</t>
  </si>
  <si>
    <t>Centers for Disease Control &amp; Prevention (CDC) - Total Global Health</t>
  </si>
  <si>
    <t>Global HIV/AIDS</t>
  </si>
  <si>
    <t>Global Tuberculosis</t>
  </si>
  <si>
    <t>Global Immunization</t>
  </si>
  <si>
    <t>Polio</t>
  </si>
  <si>
    <t>Other Global Vaccines/Measles</t>
  </si>
  <si>
    <t>Parasitic Diseases</t>
  </si>
  <si>
    <t>Global Public Health Protection</t>
  </si>
  <si>
    <t>Global Disease Detection and Emergency Response</t>
  </si>
  <si>
    <t>of which Global Health Security (GHS)</t>
  </si>
  <si>
    <t>Global Public Health Capacity Development</t>
  </si>
  <si>
    <t>National Institutes of Health (NIH) - Total Global Health</t>
  </si>
  <si>
    <t>Fogarty International Center (FIC)</t>
  </si>
  <si>
    <t>Labor HHS Total</t>
  </si>
  <si>
    <t>Not yet known</t>
  </si>
  <si>
    <r>
      <t>Tuberculosis</t>
    </r>
    <r>
      <rPr>
        <b/>
        <vertAlign val="superscript"/>
        <sz val="12"/>
        <color theme="1"/>
        <rFont val="Arial"/>
        <family val="2"/>
      </rPr>
      <t>ii</t>
    </r>
  </si>
  <si>
    <r>
      <t>Maternal &amp; Child Health (MCH)</t>
    </r>
    <r>
      <rPr>
        <b/>
        <vertAlign val="superscript"/>
        <sz val="12"/>
        <color theme="1"/>
        <rFont val="Arial"/>
        <family val="2"/>
      </rPr>
      <t>ii</t>
    </r>
  </si>
  <si>
    <r>
      <t>Nutrition</t>
    </r>
    <r>
      <rPr>
        <b/>
        <vertAlign val="superscript"/>
        <sz val="12"/>
        <color theme="1"/>
        <rFont val="Arial"/>
        <family val="2"/>
      </rPr>
      <t>ii</t>
    </r>
  </si>
  <si>
    <r>
      <t>FY23 Request</t>
    </r>
    <r>
      <rPr>
        <sz val="12"/>
        <color theme="1"/>
        <rFont val="Arial"/>
        <family val="2"/>
      </rPr>
      <t xml:space="preserve"> (millions)</t>
    </r>
  </si>
  <si>
    <r>
      <t>FY22
Omnibus</t>
    </r>
    <r>
      <rPr>
        <b/>
        <vertAlign val="superscript"/>
        <sz val="12"/>
        <color theme="1"/>
        <rFont val="Arial"/>
        <family val="2"/>
      </rPr>
      <t>i</t>
    </r>
    <r>
      <rPr>
        <b/>
        <sz val="12"/>
        <color theme="1"/>
        <rFont val="Arial"/>
        <family val="2"/>
      </rPr>
      <t xml:space="preserve">
</t>
    </r>
    <r>
      <rPr>
        <sz val="12"/>
        <color theme="1"/>
        <rFont val="Arial"/>
        <family val="2"/>
      </rPr>
      <t>(millions)</t>
    </r>
  </si>
  <si>
    <t>of which Gavi</t>
  </si>
  <si>
    <r>
      <t>UNICEF</t>
    </r>
    <r>
      <rPr>
        <i/>
        <vertAlign val="superscript"/>
        <sz val="12"/>
        <color theme="1"/>
        <rFont val="Arial"/>
        <family val="2"/>
      </rPr>
      <t>iii</t>
    </r>
  </si>
  <si>
    <r>
      <t>Family Planning &amp; Reproductive Health (FP/RH)</t>
    </r>
    <r>
      <rPr>
        <b/>
        <vertAlign val="superscript"/>
        <sz val="12"/>
        <color theme="1"/>
        <rFont val="Arial"/>
        <family val="2"/>
      </rPr>
      <t>iv</t>
    </r>
  </si>
  <si>
    <r>
      <t>GHP account</t>
    </r>
    <r>
      <rPr>
        <i/>
        <vertAlign val="superscript"/>
        <sz val="12"/>
        <color theme="1"/>
        <rFont val="Arial"/>
        <family val="2"/>
      </rPr>
      <t>iv</t>
    </r>
  </si>
  <si>
    <r>
      <t>ESF account</t>
    </r>
    <r>
      <rPr>
        <i/>
        <vertAlign val="superscript"/>
        <sz val="12"/>
        <color theme="1"/>
        <rFont val="Arial"/>
        <family val="2"/>
      </rPr>
      <t>iv</t>
    </r>
  </si>
  <si>
    <r>
      <t>Bilateral FP/RH</t>
    </r>
    <r>
      <rPr>
        <i/>
        <vertAlign val="superscript"/>
        <sz val="12"/>
        <color theme="1"/>
        <rFont val="Arial"/>
        <family val="2"/>
      </rPr>
      <t>iv</t>
    </r>
  </si>
  <si>
    <r>
      <t>UNFPA</t>
    </r>
    <r>
      <rPr>
        <i/>
        <vertAlign val="superscript"/>
        <sz val="12"/>
        <color theme="1"/>
        <rFont val="Arial"/>
        <family val="2"/>
      </rPr>
      <t>v</t>
    </r>
  </si>
  <si>
    <r>
      <t>USAID GHP account</t>
    </r>
    <r>
      <rPr>
        <i/>
        <vertAlign val="superscript"/>
        <sz val="12"/>
        <color theme="1"/>
        <rFont val="Arial"/>
        <family val="2"/>
      </rPr>
      <t>vi</t>
    </r>
  </si>
  <si>
    <r>
      <t>State GHP account</t>
    </r>
    <r>
      <rPr>
        <i/>
        <vertAlign val="superscript"/>
        <sz val="12"/>
        <color theme="1"/>
        <rFont val="Arial"/>
        <family val="2"/>
      </rPr>
      <t>vii</t>
    </r>
  </si>
  <si>
    <t>vi - According to the Department of State, Foreign Operations, and Related Programs FY23 Congressional Budget Justification, $250 million of this funding is “for contributions to support multilateral initiatives leading the global COVID response through the Act-Accelerator platform.”</t>
  </si>
  <si>
    <t>vii - According to the Department of State, Foreign Operations, and Related Programs FY23 Congressional Budget Justification, this funding is “to support a new health security financing mechanism, being developed alongside U.S. partners and allies, to ensure global readiness to respond to the next outbreak.”</t>
  </si>
  <si>
    <t>viii - The FY22 Omnibus states that “up to $100,000,000 of the funds made available under the heading ‘Global Health Programs’ may be made available for the Emergency Reserve Fund.”</t>
  </si>
  <si>
    <t>viii</t>
  </si>
  <si>
    <t>ix</t>
  </si>
  <si>
    <t>ix - The FY23 Request states that “this request includes $90.0 million in non-expiring funds to replenish the Emergency Reserve Fund to ensure that USAID can quickly and effectively respond to emerging infectious disease outbreaks posing severe threats to human health.”</t>
  </si>
  <si>
    <r>
      <t xml:space="preserve">FY23 House
</t>
    </r>
    <r>
      <rPr>
        <sz val="12"/>
        <color theme="1"/>
        <rFont val="Arial"/>
        <family val="2"/>
      </rPr>
      <t>(millions)</t>
    </r>
  </si>
  <si>
    <t>Table: KFF Analysis of Global Health Funding in the FY23 House Appropriations Bill</t>
  </si>
  <si>
    <t>Difference: 
FY23 House - FY22 Omnibus</t>
  </si>
  <si>
    <t>Difference: 
FY23 House - FY23 Request</t>
  </si>
  <si>
    <t>ESF Account</t>
  </si>
  <si>
    <t>USAID (GHP Account)</t>
  </si>
  <si>
    <t>State Department (GHP Account)</t>
  </si>
  <si>
    <t xml:space="preserve"> -</t>
  </si>
  <si>
    <t>AEECA account</t>
  </si>
  <si>
    <t>x</t>
  </si>
  <si>
    <r>
      <t>Health Resilience Fund</t>
    </r>
    <r>
      <rPr>
        <vertAlign val="superscript"/>
        <sz val="12"/>
        <color theme="1"/>
        <rFont val="Arial"/>
        <family val="2"/>
      </rPr>
      <t>xi</t>
    </r>
  </si>
  <si>
    <r>
      <t>SFOPs Total (GHP account only)</t>
    </r>
    <r>
      <rPr>
        <b/>
        <vertAlign val="superscript"/>
        <sz val="12"/>
        <color theme="1"/>
        <rFont val="Arial"/>
        <family val="2"/>
      </rPr>
      <t>xii</t>
    </r>
  </si>
  <si>
    <t>Updated: June 28, 2022</t>
  </si>
  <si>
    <r>
      <t>FY23 House</t>
    </r>
    <r>
      <rPr>
        <b/>
        <vertAlign val="superscript"/>
        <sz val="12"/>
        <color theme="1"/>
        <rFont val="Arial"/>
        <family val="2"/>
      </rPr>
      <t>i</t>
    </r>
    <r>
      <rPr>
        <b/>
        <sz val="12"/>
        <color theme="1"/>
        <rFont val="Arial"/>
        <family val="2"/>
      </rPr>
      <t xml:space="preserve">
</t>
    </r>
    <r>
      <rPr>
        <sz val="12"/>
        <color theme="1"/>
        <rFont val="Arial"/>
        <family val="2"/>
      </rPr>
      <t>(millions)</t>
    </r>
  </si>
  <si>
    <t>i - The FY22 Omnibus and FY23 House bill both include a provision giving the Secretary of State the ability to transfer up to $200,000,000 from the ‘Global Health Programs’, ‘Development Assistance’, ‘International Disaster Assistance’, ‘Complex Crises Fund’, ‘Economic Support Fund’, ‘Democracy Fund’, ‘Assistance for Europe, Eurasia and Central Asia’, ‘Migration and Refugee Assistance’, and ‘Millennium Challenge Corporation’ accounts “to respond to a Public Health Emergency of International Concern.”</t>
  </si>
  <si>
    <r>
      <t>HIV/AIDS</t>
    </r>
    <r>
      <rPr>
        <b/>
        <vertAlign val="superscript"/>
        <sz val="12"/>
        <color theme="1"/>
        <rFont val="Arial"/>
        <family val="2"/>
      </rPr>
      <t>ii</t>
    </r>
  </si>
  <si>
    <t>ii - Some HIV, tuberculosis, MCH, nutrition funding, and global health security funding is provided under the ESF and AEECA accounts, which is not earmarked by Congress in the annual appropriations bills and is determined at the agency level.</t>
  </si>
  <si>
    <t>iii - UNICEF funding in the FY22 Omnibus and FY22 House bill includes an earmark of $5 million for programs addressing female genital mutilation.</t>
  </si>
  <si>
    <t>iv - The FY22 Omnibus states that "not less than $575,000,000 should be made available for family planning/reproductive health." The FY23 House bill states that "not less than $760,000,000 shall be made available for family planning/reproductive health.” According to the House bill report, $760 million is provided through the GHP account; however, it is possible that the administration could provide additional funding for FPRH activities through the ESF account.</t>
  </si>
  <si>
    <t>v - The FY22 Omnibus and FY23 House bill both state that if this funding is not provided to UNFPA it “shall be transferred to the ‘Global Health Programs’ account and shall be made available for family planning, maternal, and reproductive health activities.”</t>
  </si>
  <si>
    <t>x - The House FY23 bill states that “Up to $90,000,000 of the funds made available under the heading ‘Global Health Programs’ may be made available for the Emergency Reserve Fund.”</t>
  </si>
  <si>
    <t>xi - The FY23 Request states that the Health Resilience Fund (HRF) “will support cross-cutting health systems strengthening in challenging environments or countries emerging from crisis.” The FY23 House SFOPs report states that the HRF will “support cross-cutting global health activities including health service delivery, health workforce, health information systems, access to essential medicines, health systems financing, and governance, in challenging environments and countries in crisis.”</t>
  </si>
  <si>
    <t>xii - The FY22 Omnibus “includes $100,000,000 for a U.S. contribution to support a multilateral vaccine development partnership for epidemic preparedness innovations.” The FY23 House bill states that “funds appropriated by this Act under the heading ‘Global Health Programs’ may be made available for a contribution to an international financing mechanism for pandemic preparedness.”</t>
  </si>
  <si>
    <t>$5
 (0.1%)</t>
  </si>
  <si>
    <t>$25
 (0.5%)</t>
  </si>
  <si>
    <t>$25
 (0.6%)</t>
  </si>
  <si>
    <t>$0
 (0%)</t>
  </si>
  <si>
    <t>$440
 (28.2%)</t>
  </si>
  <si>
    <t>$98
 (26.4%)</t>
  </si>
  <si>
    <t>$119
 (34%)</t>
  </si>
  <si>
    <t>$45
 (5.8%)</t>
  </si>
  <si>
    <t>$40
 (5.1%)</t>
  </si>
  <si>
    <t>$10.5
 (1.2%)</t>
  </si>
  <si>
    <t>$10
 (15.4%)</t>
  </si>
  <si>
    <t>$6
 (4.3%)</t>
  </si>
  <si>
    <t>$9.5
 (7%)</t>
  </si>
  <si>
    <t>$5
 (3.2%)</t>
  </si>
  <si>
    <t>$10
 (6.7%)</t>
  </si>
  <si>
    <t>$222.5
 (36.6%)</t>
  </si>
  <si>
    <t>$177
 (27.1%)</t>
  </si>
  <si>
    <t>$185
 (32.2%)</t>
  </si>
  <si>
    <t>$163
 (27.3%)</t>
  </si>
  <si>
    <t>$236.1
 (45.1%)</t>
  </si>
  <si>
    <t>$188
 (32.9%)</t>
  </si>
  <si>
    <t>$37.5
 (115.4%)</t>
  </si>
  <si>
    <t>$14
 (25%)</t>
  </si>
  <si>
    <t>$2.5
 (9.1%)</t>
  </si>
  <si>
    <t>$5
 (20%)</t>
  </si>
  <si>
    <t>$5
 (4.7%)</t>
  </si>
  <si>
    <t>$-2
 (-1.7%)</t>
  </si>
  <si>
    <t>$300
 (42.9%)</t>
  </si>
  <si>
    <t>$255
 (34.2%)</t>
  </si>
  <si>
    <t>$400.5
 (3.8%)</t>
  </si>
  <si>
    <t>$1,146.5
 (11.7%)</t>
  </si>
  <si>
    <t>Updated: June 29, 2022</t>
  </si>
  <si>
    <t>Table: KFF Analysis of Global Health Funding in the FY23 Senate Appropriations Bill</t>
  </si>
  <si>
    <t>of which bilateral</t>
  </si>
  <si>
    <t>of which multilateral</t>
  </si>
  <si>
    <t>of which Emergency Reserve Fund</t>
  </si>
  <si>
    <t>Global Health Worker Initiative</t>
  </si>
  <si>
    <r>
      <t xml:space="preserve">FY23 Omnibus
</t>
    </r>
    <r>
      <rPr>
        <sz val="12"/>
        <color theme="1"/>
        <rFont val="Arial"/>
        <family val="2"/>
      </rPr>
      <t>(millions)</t>
    </r>
  </si>
  <si>
    <r>
      <t xml:space="preserve">FY24 Request
</t>
    </r>
    <r>
      <rPr>
        <sz val="12"/>
        <color theme="1"/>
        <rFont val="Arial"/>
        <family val="2"/>
      </rPr>
      <t>(millions)</t>
    </r>
  </si>
  <si>
    <t>SFOPs Total (GHP account only)</t>
  </si>
  <si>
    <t>Assistance for Europe, Eurasia, and Central Asia (AEECA) account</t>
  </si>
  <si>
    <t>United Nations Children's Fund (UNICEF)</t>
  </si>
  <si>
    <t>USAID</t>
  </si>
  <si>
    <t>of which Pandemic Fund</t>
  </si>
  <si>
    <t>Difference: 
FY24 House - FY24 Request</t>
  </si>
  <si>
    <t>Table: KFF Analysis of Global Health Funding in the FY24 House State, Foreign Operations, and Related Programs (SFOPs) Appropriations Bill</t>
  </si>
  <si>
    <t>Difference: FY24 House - FY23 Omnibus</t>
  </si>
  <si>
    <r>
      <t>FY24 House</t>
    </r>
    <r>
      <rPr>
        <b/>
        <vertAlign val="superscript"/>
        <sz val="12"/>
        <color theme="1"/>
        <rFont val="Arial"/>
        <family val="2"/>
      </rPr>
      <t>i</t>
    </r>
    <r>
      <rPr>
        <b/>
        <sz val="12"/>
        <color theme="1"/>
        <rFont val="Arial"/>
        <family val="2"/>
      </rPr>
      <t xml:space="preserve">
</t>
    </r>
    <r>
      <rPr>
        <sz val="12"/>
        <color theme="1"/>
        <rFont val="Arial"/>
        <family val="2"/>
      </rPr>
      <t>(millions)</t>
    </r>
  </si>
  <si>
    <t>i - The FY24 House bill text states that up to $200 million of the funds approrpiated by this Act through various accounts "may be made available to combat such infectious disease of public health emergency."</t>
  </si>
  <si>
    <r>
      <t>State, Foreign Operations, and Related Programs (SFOPs) - Global Health</t>
    </r>
    <r>
      <rPr>
        <b/>
        <vertAlign val="superscript"/>
        <sz val="12"/>
        <color theme="1"/>
        <rFont val="Arial"/>
        <family val="2"/>
      </rPr>
      <t>ii</t>
    </r>
  </si>
  <si>
    <t>ii - Unless otherwise specified, funding amounts listed under the "State, Foreign Operations, and Related Programs (SFOPs) - Global Health" heading are provided through the Global Health Programs (GHP) account.</t>
  </si>
  <si>
    <t>iii - Some HIV, tuberculosis, MCH, nutrition, family planning and reproductive health, and global health security funding is provided under the ESF and AEECA accounts, which is not earmarked by Congress in the annual appropriations bills and is determined at the agency level.</t>
  </si>
  <si>
    <r>
      <t>HIV/AIDS</t>
    </r>
    <r>
      <rPr>
        <b/>
        <vertAlign val="superscript"/>
        <sz val="12"/>
        <color theme="1"/>
        <rFont val="Arial"/>
        <family val="2"/>
      </rPr>
      <t>iii</t>
    </r>
  </si>
  <si>
    <r>
      <t>Tuberculosis</t>
    </r>
    <r>
      <rPr>
        <b/>
        <vertAlign val="superscript"/>
        <sz val="12"/>
        <color theme="1"/>
        <rFont val="Arial"/>
        <family val="2"/>
      </rPr>
      <t>iii</t>
    </r>
  </si>
  <si>
    <r>
      <t>Maternal &amp; Child Health (MCH)</t>
    </r>
    <r>
      <rPr>
        <b/>
        <vertAlign val="superscript"/>
        <sz val="12"/>
        <color theme="1"/>
        <rFont val="Arial"/>
        <family val="2"/>
      </rPr>
      <t>iii</t>
    </r>
  </si>
  <si>
    <r>
      <t>Nutrition</t>
    </r>
    <r>
      <rPr>
        <b/>
        <vertAlign val="superscript"/>
        <sz val="12"/>
        <color theme="1"/>
        <rFont val="Arial"/>
        <family val="2"/>
      </rPr>
      <t>iii</t>
    </r>
  </si>
  <si>
    <r>
      <t>Global Health Programs (GHP)  account</t>
    </r>
    <r>
      <rPr>
        <i/>
        <vertAlign val="superscript"/>
        <sz val="12"/>
        <color theme="1"/>
        <rFont val="Arial"/>
        <family val="2"/>
      </rPr>
      <t>iv</t>
    </r>
  </si>
  <si>
    <r>
      <t>Economic Support Fund (ESF) account</t>
    </r>
    <r>
      <rPr>
        <i/>
        <vertAlign val="superscript"/>
        <sz val="12"/>
        <color theme="1"/>
        <rFont val="Arial"/>
        <family val="2"/>
      </rPr>
      <t>iv</t>
    </r>
  </si>
  <si>
    <t>iv - The FY23 Omnibus bills states that "not less than $575,000,000 should be made available for family planning/reproductive health." The FY24 House bill text states that "of the funds appropriated by this Act, not more than $461,000,000 may be made available for family planning/reproductive health."</t>
  </si>
  <si>
    <r>
      <t>Family Planning &amp; Reproductive Health (FP/RH)</t>
    </r>
    <r>
      <rPr>
        <b/>
        <vertAlign val="superscript"/>
        <sz val="12"/>
        <color theme="1"/>
        <rFont val="Arial"/>
        <family val="2"/>
      </rPr>
      <t>iii, iv, v</t>
    </r>
  </si>
  <si>
    <t>v - The explanatory statement accompanying the House FY24 SFOPs appropriations bill does not provide specific funding amounts for FPRH or GHS under the GHP account. After the funding amounts specified for all other areas (e.g., HIV, TB, MCH, etc.) are removed, $869.71 million remains under the GHP account at USAID, which is funding that could be used for FPRH and GHS (or other areas as determined by the Administration). Since the House FY24 bill text states that “of the funds appropriated by this Act, not more than $461,000,000 may be made available for family planning/reproductive health” without specifying an account, it is possible the Administration could fund all or a portion of this amount through the GHP account with the remainder directed to GHS (or other areas as determined by the Administration).</t>
  </si>
  <si>
    <r>
      <t>Bilateral FP/RH</t>
    </r>
    <r>
      <rPr>
        <i/>
        <vertAlign val="superscript"/>
        <sz val="12"/>
        <color theme="1"/>
        <rFont val="Arial"/>
        <family val="2"/>
      </rPr>
      <t>iv, v</t>
    </r>
  </si>
  <si>
    <r>
      <t>Global Health Security</t>
    </r>
    <r>
      <rPr>
        <b/>
        <vertAlign val="superscript"/>
        <sz val="12"/>
        <color theme="1"/>
        <rFont val="Arial"/>
        <family val="2"/>
      </rPr>
      <t>iii, v</t>
    </r>
  </si>
  <si>
    <t>$36
 (10%)</t>
  </si>
  <si>
    <t>$5
 (0.6%)</t>
  </si>
  <si>
    <t>$20
 (2.6%)</t>
  </si>
  <si>
    <t>$10
 (3.4%)</t>
  </si>
  <si>
    <t>$12.5
 (7.8%)</t>
  </si>
  <si>
    <t>$-32.5
 (-100%)</t>
  </si>
  <si>
    <t>$-57.5
 (-100%)</t>
  </si>
  <si>
    <t>$2.5
 (8.3%)</t>
  </si>
  <si>
    <t>$-542.2
 (-5.1%)</t>
  </si>
  <si>
    <t>$-909.3
 (-8.3%)</t>
  </si>
  <si>
    <t>$-216.2
 (-31.9%)</t>
  </si>
  <si>
    <t>$-158.7
 (-25.6%)</t>
  </si>
  <si>
    <t>$-146.5
 (-24.1%)</t>
  </si>
  <si>
    <t>$-114
 (-19.8%)</t>
  </si>
  <si>
    <r>
      <t>Assistance for Europe, Eurasia, and Central Asia (AEECA) account</t>
    </r>
    <r>
      <rPr>
        <i/>
        <vertAlign val="superscript"/>
        <sz val="12"/>
        <color theme="1"/>
        <rFont val="Arial"/>
        <family val="2"/>
      </rPr>
      <t>vi</t>
    </r>
  </si>
  <si>
    <r>
      <t>United Nations Population Fund (UNFPA)</t>
    </r>
    <r>
      <rPr>
        <i/>
        <vertAlign val="superscript"/>
        <sz val="12"/>
        <color theme="1"/>
        <rFont val="Arial"/>
        <family val="2"/>
      </rPr>
      <t>vii</t>
    </r>
  </si>
  <si>
    <r>
      <t>State Department</t>
    </r>
    <r>
      <rPr>
        <i/>
        <vertAlign val="superscript"/>
        <sz val="12"/>
        <color theme="1"/>
        <rFont val="Arial"/>
        <family val="2"/>
      </rPr>
      <t>viii</t>
    </r>
  </si>
  <si>
    <r>
      <t>Health Reserve Fund</t>
    </r>
    <r>
      <rPr>
        <b/>
        <vertAlign val="superscript"/>
        <sz val="12"/>
        <color theme="1"/>
        <rFont val="Arial"/>
        <family val="2"/>
      </rPr>
      <t>xi</t>
    </r>
  </si>
  <si>
    <t>vii - The FY23 Omnibus bills state that if this funding is not provided to UNFPA it “shall be transferred to the ‘Global Health Programs’ account and shall be made available for family planning, maternal, and reproductive health activities.”</t>
  </si>
  <si>
    <t>viii - The FY24 Request states that this amount is for the Pandemic Fund to “strengthen global health security and pandemic preparedness and help make the world safer from infectious disease threats.”</t>
  </si>
  <si>
    <t>ix - The explanatory statement accompanying the House FY24 SFOPs appropriations bill directs that $50 million in unobligated balances from previous fiscal years should be made available to CEPI in addition to the $100m provided through the bill matching the FY23 enacted level.</t>
  </si>
  <si>
    <t>x - The FY23 Omnibus bill states that “up to $90,000,000 of the funds made available under the heading ‘Global Health Programs’ may be made available for the Emergency Reserve Fund.” The FY24 Request includes funding for the Emergency Reserve Fund under Global Health Security. The FY24 House bill states that “up to $50,000,000 of the funds appropriated by this Act under the heading 'Global Health Programs' may be made available for the Emergency Reserve Fund.”</t>
  </si>
  <si>
    <t>xi - The explanatory statement accompanying the FY23 Omnibus states that these funds are "to support cross-cutting health activities, including health service delivery, the health workforce, health information systems, access to essential medicines, health systems financing, and governance, in challenging environments and countries in crisis." The FY24 Request states that these funds are to “support cross-cutting global health activities in challenging environments or countries emerging from crisis. It will provide flexible, no year funding to ensure basic health services are accessible to those most in need and to build more resilient health services and systems. Activities will focus on six key areas: support for health service delivery, the global health workforce, health information systems, access to essential medicines, health systems financing, and governance.”</t>
  </si>
  <si>
    <t>vi - It is possible additional funding for FPRH might be provided through the AEECA account in FY23, but these amounts, if any, will not be available until late 2024.</t>
  </si>
  <si>
    <r>
      <t>of which the Coalition for Epidemic Preparedness Innovations (CEPI)</t>
    </r>
    <r>
      <rPr>
        <i/>
        <vertAlign val="superscript"/>
        <sz val="12"/>
        <color theme="1"/>
        <rFont val="Arial"/>
        <family val="2"/>
      </rPr>
      <t>ix</t>
    </r>
  </si>
  <si>
    <t>Updated: July 13,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</si>
</sst>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
  </numFmts>
  <fonts count="20" x14ac:knownFonts="1">
    <font>
      <sz val="11"/>
      <color theme="1"/>
      <name val="Calibri"/>
      <family val="2"/>
      <scheme val="minor"/>
    </font>
    <font>
      <sz val="11"/>
      <color theme="1"/>
      <name val="Arial"/>
      <family val="2"/>
    </font>
    <font>
      <b/>
      <sz val="14"/>
      <color theme="1"/>
      <name val="Arial"/>
      <family val="2"/>
    </font>
    <font>
      <b/>
      <sz val="11"/>
      <color theme="1"/>
      <name val="Arial"/>
      <family val="2"/>
    </font>
    <font>
      <sz val="10"/>
      <color theme="1"/>
      <name val="Arial"/>
      <family val="2"/>
    </font>
    <font>
      <i/>
      <sz val="11"/>
      <color theme="1"/>
      <name val="Arial"/>
      <family val="2"/>
    </font>
    <font>
      <sz val="9"/>
      <color theme="1"/>
      <name val="Arial"/>
      <family val="2"/>
    </font>
    <font>
      <b/>
      <sz val="12"/>
      <color theme="1"/>
      <name val="Arial"/>
      <family val="2"/>
    </font>
    <font>
      <b/>
      <vertAlign val="superscript"/>
      <sz val="12"/>
      <color theme="1"/>
      <name val="Arial"/>
      <family val="2"/>
    </font>
    <font>
      <sz val="12"/>
      <color theme="1"/>
      <name val="Arial"/>
      <family val="2"/>
    </font>
    <font>
      <b/>
      <sz val="12"/>
      <name val="Arial"/>
      <family val="2"/>
    </font>
    <font>
      <i/>
      <sz val="12"/>
      <color theme="1"/>
      <name val="Arial"/>
      <family val="2"/>
    </font>
    <font>
      <i/>
      <vertAlign val="superscript"/>
      <sz val="12"/>
      <color theme="1"/>
      <name val="Arial"/>
      <family val="2"/>
    </font>
    <font>
      <i/>
      <sz val="12"/>
      <name val="Arial"/>
      <family val="2"/>
    </font>
    <font>
      <b/>
      <i/>
      <sz val="12"/>
      <color theme="1"/>
      <name val="Arial"/>
      <family val="2"/>
    </font>
    <font>
      <b/>
      <i/>
      <sz val="11"/>
      <color theme="1"/>
      <name val="Arial"/>
      <family val="2"/>
    </font>
    <font>
      <sz val="11"/>
      <color theme="1"/>
      <name val="Calibri"/>
      <family val="2"/>
      <scheme val="minor"/>
    </font>
    <font>
      <sz val="12"/>
      <name val="Arial"/>
      <family val="2"/>
    </font>
    <font>
      <vertAlign val="superscript"/>
      <sz val="12"/>
      <color theme="1"/>
      <name val="Arial"/>
      <family val="2"/>
    </font>
    <font>
      <b/>
      <sz val="9"/>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9" fontId="16" fillId="0" borderId="0" applyFont="0" applyFill="0" applyBorder="0" applyAlignment="0" applyProtection="0"/>
  </cellStyleXfs>
  <cellXfs count="100">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6" fillId="0" borderId="0" xfId="0" applyFont="1" applyAlignment="1">
      <alignment horizontal="left" vertical="center"/>
    </xf>
    <xf numFmtId="0" fontId="3" fillId="0" borderId="0" xfId="0" applyFont="1"/>
    <xf numFmtId="0" fontId="5" fillId="0" borderId="0" xfId="0" applyFont="1"/>
    <xf numFmtId="164" fontId="5" fillId="0" borderId="0" xfId="0" applyNumberFormat="1" applyFont="1"/>
    <xf numFmtId="0" fontId="7" fillId="0" borderId="2" xfId="0" applyFont="1" applyBorder="1" applyAlignment="1">
      <alignment vertical="center"/>
    </xf>
    <xf numFmtId="164" fontId="7" fillId="0" borderId="1" xfId="0" applyNumberFormat="1" applyFont="1" applyBorder="1" applyAlignment="1">
      <alignment horizontal="center" vertical="center"/>
    </xf>
    <xf numFmtId="0" fontId="11" fillId="0" borderId="2" xfId="0" applyFont="1" applyBorder="1" applyAlignment="1">
      <alignment horizontal="left" vertical="center" indent="2"/>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indent="4"/>
    </xf>
    <xf numFmtId="0" fontId="11" fillId="0" borderId="2" xfId="0" applyFont="1" applyBorder="1" applyAlignment="1">
      <alignment horizontal="left" vertical="center" wrapText="1" indent="2"/>
    </xf>
    <xf numFmtId="0" fontId="7" fillId="0" borderId="2" xfId="0" applyFont="1" applyBorder="1" applyAlignment="1">
      <alignment vertical="center" wrapText="1"/>
    </xf>
    <xf numFmtId="0" fontId="7" fillId="0" borderId="2" xfId="0" applyFont="1" applyBorder="1" applyAlignment="1">
      <alignment horizontal="left" vertical="center"/>
    </xf>
    <xf numFmtId="164" fontId="3" fillId="0" borderId="0" xfId="0" applyNumberFormat="1" applyFont="1"/>
    <xf numFmtId="0" fontId="15" fillId="0" borderId="0" xfId="0" applyFont="1"/>
    <xf numFmtId="0" fontId="11" fillId="0" borderId="2" xfId="0" applyFont="1" applyBorder="1" applyAlignment="1">
      <alignment horizontal="left" vertical="center" wrapText="1" indent="1"/>
    </xf>
    <xf numFmtId="9" fontId="5" fillId="0" borderId="0" xfId="1" applyFont="1"/>
    <xf numFmtId="9" fontId="3" fillId="0" borderId="0" xfId="1" applyFont="1"/>
    <xf numFmtId="164" fontId="8" fillId="0" borderId="1" xfId="0" applyNumberFormat="1" applyFont="1" applyBorder="1" applyAlignment="1">
      <alignment horizontal="center" vertical="center"/>
    </xf>
    <xf numFmtId="164" fontId="14" fillId="0" borderId="1" xfId="0" applyNumberFormat="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9" fillId="0" borderId="2" xfId="0" applyFont="1" applyBorder="1" applyAlignment="1">
      <alignment horizontal="left" vertical="center" wrapText="1" indent="3"/>
    </xf>
    <xf numFmtId="0" fontId="11" fillId="0" borderId="2" xfId="0" applyFont="1" applyBorder="1" applyAlignment="1">
      <alignment horizontal="left" vertical="center" wrapText="1" indent="6"/>
    </xf>
    <xf numFmtId="164" fontId="1" fillId="0" borderId="0" xfId="0" applyNumberFormat="1" applyFont="1"/>
    <xf numFmtId="9" fontId="1" fillId="0" borderId="0" xfId="1" applyFont="1"/>
    <xf numFmtId="0" fontId="7" fillId="2" borderId="3" xfId="0" applyFont="1" applyFill="1" applyBorder="1" applyAlignment="1">
      <alignment horizontal="left" vertical="center" wrapText="1"/>
    </xf>
    <xf numFmtId="164" fontId="10"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164" fontId="17" fillId="0" borderId="1" xfId="0" applyNumberFormat="1" applyFont="1" applyBorder="1" applyAlignment="1">
      <alignment horizontal="center" vertical="center" wrapText="1"/>
    </xf>
    <xf numFmtId="0" fontId="11" fillId="0" borderId="2" xfId="0" applyFont="1" applyBorder="1" applyAlignment="1">
      <alignment horizontal="left" vertical="center" wrapText="1" indent="9"/>
    </xf>
    <xf numFmtId="0" fontId="9" fillId="0" borderId="2" xfId="0" applyFont="1" applyBorder="1" applyAlignment="1">
      <alignment horizontal="left" vertical="center" indent="3"/>
    </xf>
    <xf numFmtId="164" fontId="10" fillId="2" borderId="4" xfId="0" applyNumberFormat="1" applyFont="1" applyFill="1" applyBorder="1" applyAlignment="1">
      <alignment horizontal="center" vertical="center" wrapText="1"/>
    </xf>
    <xf numFmtId="164" fontId="7" fillId="0" borderId="8" xfId="0" applyNumberFormat="1" applyFont="1" applyBorder="1" applyAlignment="1">
      <alignment horizontal="center" vertical="center"/>
    </xf>
    <xf numFmtId="164" fontId="11" fillId="0" borderId="8" xfId="0" applyNumberFormat="1" applyFont="1" applyBorder="1" applyAlignment="1">
      <alignment horizontal="center" vertical="center"/>
    </xf>
    <xf numFmtId="164" fontId="14" fillId="0" borderId="8" xfId="0" applyNumberFormat="1" applyFont="1" applyBorder="1" applyAlignment="1">
      <alignment horizontal="center" vertical="center"/>
    </xf>
    <xf numFmtId="164" fontId="8" fillId="0" borderId="8" xfId="0" applyNumberFormat="1" applyFont="1" applyBorder="1" applyAlignment="1">
      <alignment horizontal="center" vertical="center"/>
    </xf>
    <xf numFmtId="164" fontId="10" fillId="0" borderId="8" xfId="0" applyNumberFormat="1" applyFont="1" applyBorder="1" applyAlignment="1">
      <alignment horizontal="center" vertical="center" wrapText="1"/>
    </xf>
    <xf numFmtId="164" fontId="17" fillId="0" borderId="8"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164" fontId="10" fillId="2" borderId="9" xfId="0" applyNumberFormat="1" applyFont="1" applyFill="1" applyBorder="1" applyAlignment="1">
      <alignment horizontal="center" vertical="center" wrapText="1"/>
    </xf>
    <xf numFmtId="164" fontId="10" fillId="0" borderId="15" xfId="0" applyNumberFormat="1" applyFont="1" applyBorder="1" applyAlignment="1">
      <alignment horizontal="center" vertical="center" wrapText="1"/>
    </xf>
    <xf numFmtId="164" fontId="10" fillId="0" borderId="16" xfId="0" applyNumberFormat="1" applyFont="1" applyBorder="1" applyAlignment="1">
      <alignment horizontal="center" vertical="center" wrapText="1"/>
    </xf>
    <xf numFmtId="164" fontId="17" fillId="0" borderId="15" xfId="0" applyNumberFormat="1" applyFont="1" applyBorder="1" applyAlignment="1">
      <alignment horizontal="center" vertical="center" wrapText="1"/>
    </xf>
    <xf numFmtId="164" fontId="10" fillId="2" borderId="18" xfId="0" applyNumberFormat="1" applyFont="1" applyFill="1" applyBorder="1" applyAlignment="1">
      <alignment horizontal="center" vertical="center" wrapText="1"/>
    </xf>
    <xf numFmtId="164" fontId="17" fillId="0" borderId="16" xfId="0" applyNumberFormat="1" applyFont="1" applyBorder="1" applyAlignment="1">
      <alignment horizontal="center" vertical="center" wrapText="1"/>
    </xf>
    <xf numFmtId="164" fontId="10" fillId="2" borderId="17" xfId="0" applyNumberFormat="1" applyFont="1" applyFill="1" applyBorder="1" applyAlignment="1">
      <alignment horizontal="center" vertical="center" wrapText="1"/>
    </xf>
    <xf numFmtId="0" fontId="7" fillId="2" borderId="3" xfId="0" applyFont="1" applyFill="1" applyBorder="1" applyAlignment="1">
      <alignment horizontal="left" vertical="center"/>
    </xf>
    <xf numFmtId="164" fontId="7" fillId="2" borderId="4" xfId="0" applyNumberFormat="1" applyFont="1" applyFill="1" applyBorder="1" applyAlignment="1">
      <alignment horizontal="center" vertical="center"/>
    </xf>
    <xf numFmtId="164" fontId="7" fillId="2" borderId="9" xfId="0" applyNumberFormat="1" applyFont="1" applyFill="1" applyBorder="1" applyAlignment="1">
      <alignment horizontal="center" vertical="center"/>
    </xf>
    <xf numFmtId="164" fontId="4" fillId="0" borderId="0" xfId="0" applyNumberFormat="1" applyFont="1" applyAlignment="1">
      <alignment horizontal="center" vertical="center"/>
    </xf>
    <xf numFmtId="164" fontId="17" fillId="0" borderId="0" xfId="0" applyNumberFormat="1" applyFont="1" applyAlignment="1">
      <alignment horizontal="center" vertical="center" wrapText="1"/>
    </xf>
    <xf numFmtId="0" fontId="7" fillId="0" borderId="22" xfId="0" applyFont="1" applyBorder="1" applyAlignment="1">
      <alignment horizontal="left" vertical="center"/>
    </xf>
    <xf numFmtId="164" fontId="7" fillId="0" borderId="23" xfId="0" applyNumberFormat="1" applyFont="1" applyBorder="1" applyAlignment="1">
      <alignment horizontal="center" vertical="center"/>
    </xf>
    <xf numFmtId="164" fontId="7" fillId="0" borderId="27" xfId="0" applyNumberFormat="1" applyFont="1" applyBorder="1" applyAlignment="1">
      <alignment horizontal="center" vertical="center"/>
    </xf>
    <xf numFmtId="0" fontId="11" fillId="0" borderId="2" xfId="0" applyFont="1" applyBorder="1" applyAlignment="1">
      <alignment horizontal="left" vertical="center" indent="5"/>
    </xf>
    <xf numFmtId="0" fontId="11" fillId="0" borderId="2" xfId="0" applyFont="1" applyBorder="1" applyAlignment="1">
      <alignment horizontal="left" vertical="center" indent="7"/>
    </xf>
    <xf numFmtId="164" fontId="5" fillId="0" borderId="0" xfId="1" applyNumberFormat="1" applyFont="1"/>
    <xf numFmtId="164" fontId="7" fillId="0" borderId="32" xfId="0" applyNumberFormat="1" applyFont="1" applyBorder="1" applyAlignment="1">
      <alignment horizontal="center" vertical="center"/>
    </xf>
    <xf numFmtId="164" fontId="11" fillId="0" borderId="32" xfId="0" applyNumberFormat="1" applyFont="1" applyBorder="1" applyAlignment="1">
      <alignment horizontal="center" vertical="center"/>
    </xf>
    <xf numFmtId="164" fontId="8" fillId="0" borderId="32" xfId="0" applyNumberFormat="1" applyFont="1" applyBorder="1" applyAlignment="1">
      <alignment horizontal="center" vertical="center"/>
    </xf>
    <xf numFmtId="164" fontId="7" fillId="0" borderId="33" xfId="0" applyNumberFormat="1" applyFont="1" applyBorder="1" applyAlignment="1">
      <alignment horizontal="center" vertical="center"/>
    </xf>
    <xf numFmtId="164" fontId="13" fillId="0" borderId="15" xfId="0" applyNumberFormat="1" applyFont="1" applyBorder="1" applyAlignment="1">
      <alignment horizontal="center" vertical="center" wrapText="1"/>
    </xf>
    <xf numFmtId="164" fontId="13" fillId="0" borderId="16" xfId="0" applyNumberFormat="1" applyFont="1" applyBorder="1" applyAlignment="1">
      <alignment horizontal="center" vertical="center" wrapText="1"/>
    </xf>
    <xf numFmtId="164" fontId="3" fillId="0" borderId="0" xfId="1" applyNumberFormat="1" applyFont="1"/>
    <xf numFmtId="164" fontId="7" fillId="2" borderId="36" xfId="0" applyNumberFormat="1" applyFont="1" applyFill="1" applyBorder="1" applyAlignment="1">
      <alignment horizontal="center" vertical="center"/>
    </xf>
    <xf numFmtId="164" fontId="12" fillId="0" borderId="32" xfId="0" applyNumberFormat="1" applyFont="1" applyBorder="1" applyAlignment="1">
      <alignment horizontal="center" vertical="center"/>
    </xf>
    <xf numFmtId="164" fontId="12" fillId="0" borderId="1" xfId="0" applyNumberFormat="1" applyFont="1" applyBorder="1" applyAlignment="1">
      <alignment horizontal="center" vertical="center"/>
    </xf>
    <xf numFmtId="0" fontId="19" fillId="0" borderId="0" xfId="0" applyFont="1"/>
    <xf numFmtId="0" fontId="7" fillId="2"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4" fillId="0" borderId="0" xfId="0" applyFont="1" applyAlignment="1">
      <alignment horizontal="left" vertical="center" wrapText="1"/>
    </xf>
    <xf numFmtId="0" fontId="7" fillId="3" borderId="12"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3" borderId="24"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4"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D9CCB-8DFC-4A9A-8B37-4BC9BC99F4C5}">
  <dimension ref="B1:N66"/>
  <sheetViews>
    <sheetView tabSelected="1" workbookViewId="0"/>
  </sheetViews>
  <sheetFormatPr defaultColWidth="9.140625" defaultRowHeight="14.25" x14ac:dyDescent="0.2"/>
  <cols>
    <col min="1" max="1" width="3.7109375" style="1" customWidth="1"/>
    <col min="2" max="2" width="53.28515625" style="2" customWidth="1"/>
    <col min="3" max="7" width="19.28515625" style="3" customWidth="1"/>
    <col min="8" max="8" width="8.7109375" style="1" bestFit="1" customWidth="1"/>
    <col min="9" max="11" width="9.85546875" style="1" bestFit="1" customWidth="1"/>
    <col min="12" max="12" width="7.140625" style="1" bestFit="1" customWidth="1"/>
    <col min="13" max="16384" width="9.140625" style="1"/>
  </cols>
  <sheetData>
    <row r="1" spans="2:9" ht="15" thickBot="1" x14ac:dyDescent="0.25"/>
    <row r="2" spans="2:9" ht="41.25" customHeight="1" thickBot="1" x14ac:dyDescent="0.25">
      <c r="B2" s="80" t="s">
        <v>124</v>
      </c>
      <c r="C2" s="81"/>
      <c r="D2" s="81"/>
      <c r="E2" s="81"/>
      <c r="F2" s="81"/>
      <c r="G2" s="82"/>
    </row>
    <row r="3" spans="2:9" ht="29.25" customHeight="1" x14ac:dyDescent="0.2">
      <c r="B3" s="72" t="s">
        <v>0</v>
      </c>
      <c r="C3" s="74" t="s">
        <v>116</v>
      </c>
      <c r="D3" s="76" t="s">
        <v>117</v>
      </c>
      <c r="E3" s="83" t="s">
        <v>126</v>
      </c>
      <c r="F3" s="85" t="s">
        <v>125</v>
      </c>
      <c r="G3" s="78" t="s">
        <v>123</v>
      </c>
    </row>
    <row r="4" spans="2:9" ht="28.5" customHeight="1" x14ac:dyDescent="0.2">
      <c r="B4" s="73"/>
      <c r="C4" s="75"/>
      <c r="D4" s="77"/>
      <c r="E4" s="84"/>
      <c r="F4" s="86"/>
      <c r="G4" s="79"/>
    </row>
    <row r="5" spans="2:9" ht="30.75" customHeight="1" x14ac:dyDescent="0.2">
      <c r="B5" s="88" t="s">
        <v>128</v>
      </c>
      <c r="C5" s="89"/>
      <c r="D5" s="89"/>
      <c r="E5" s="89"/>
      <c r="F5" s="89"/>
      <c r="G5" s="90"/>
    </row>
    <row r="6" spans="2:9" s="5" customFormat="1" ht="30" customHeight="1" x14ac:dyDescent="0.25">
      <c r="B6" s="8" t="s">
        <v>131</v>
      </c>
      <c r="C6" s="9" t="s">
        <v>63</v>
      </c>
      <c r="D6" s="36">
        <v>4700</v>
      </c>
      <c r="E6" s="61" t="s">
        <v>63</v>
      </c>
      <c r="F6" s="45" t="s">
        <v>63</v>
      </c>
      <c r="G6" s="44" t="s">
        <v>63</v>
      </c>
      <c r="H6" s="16"/>
      <c r="I6" s="16"/>
    </row>
    <row r="7" spans="2:9" s="6" customFormat="1" ht="30" customHeight="1" x14ac:dyDescent="0.2">
      <c r="B7" s="10" t="s">
        <v>14</v>
      </c>
      <c r="C7" s="11">
        <v>4725</v>
      </c>
      <c r="D7" s="37">
        <v>4700</v>
      </c>
      <c r="E7" s="62">
        <v>4725</v>
      </c>
      <c r="F7" s="66" t="s">
        <v>82</v>
      </c>
      <c r="G7" s="65" t="s">
        <v>80</v>
      </c>
      <c r="H7" s="7"/>
      <c r="I7" s="7"/>
    </row>
    <row r="8" spans="2:9" s="6" customFormat="1" ht="30" customHeight="1" x14ac:dyDescent="0.2">
      <c r="B8" s="58" t="s">
        <v>16</v>
      </c>
      <c r="C8" s="11">
        <v>4395</v>
      </c>
      <c r="D8" s="37">
        <v>4370</v>
      </c>
      <c r="E8" s="11">
        <v>4395</v>
      </c>
      <c r="F8" s="66" t="s">
        <v>82</v>
      </c>
      <c r="G8" s="65" t="s">
        <v>81</v>
      </c>
    </row>
    <row r="9" spans="2:9" s="6" customFormat="1" ht="30" customHeight="1" x14ac:dyDescent="0.2">
      <c r="B9" s="58" t="s">
        <v>9</v>
      </c>
      <c r="C9" s="11">
        <v>330</v>
      </c>
      <c r="D9" s="37">
        <v>330</v>
      </c>
      <c r="E9" s="11">
        <v>330</v>
      </c>
      <c r="F9" s="66" t="s">
        <v>82</v>
      </c>
      <c r="G9" s="65" t="s">
        <v>82</v>
      </c>
    </row>
    <row r="10" spans="2:9" s="6" customFormat="1" ht="30" customHeight="1" x14ac:dyDescent="0.2">
      <c r="B10" s="59" t="s">
        <v>6</v>
      </c>
      <c r="C10" s="11">
        <v>45</v>
      </c>
      <c r="D10" s="37">
        <v>45</v>
      </c>
      <c r="E10" s="62" t="s">
        <v>4</v>
      </c>
      <c r="F10" s="66" t="s">
        <v>63</v>
      </c>
      <c r="G10" s="65" t="s">
        <v>63</v>
      </c>
    </row>
    <row r="11" spans="2:9" s="6" customFormat="1" ht="30" customHeight="1" x14ac:dyDescent="0.2">
      <c r="B11" s="10" t="s">
        <v>15</v>
      </c>
      <c r="C11" s="11" t="s">
        <v>4</v>
      </c>
      <c r="D11" s="37">
        <v>0</v>
      </c>
      <c r="E11" s="62" t="s">
        <v>4</v>
      </c>
      <c r="F11" s="66" t="s">
        <v>63</v>
      </c>
      <c r="G11" s="65" t="s">
        <v>63</v>
      </c>
    </row>
    <row r="12" spans="2:9" s="5" customFormat="1" ht="30" customHeight="1" x14ac:dyDescent="0.25">
      <c r="B12" s="8" t="s">
        <v>3</v>
      </c>
      <c r="C12" s="9">
        <v>2000</v>
      </c>
      <c r="D12" s="36">
        <v>2000</v>
      </c>
      <c r="E12" s="61">
        <v>2000</v>
      </c>
      <c r="F12" s="45" t="s">
        <v>82</v>
      </c>
      <c r="G12" s="44" t="s">
        <v>82</v>
      </c>
      <c r="H12" s="16"/>
      <c r="I12" s="16"/>
    </row>
    <row r="13" spans="2:9" s="5" customFormat="1" ht="30" customHeight="1" x14ac:dyDescent="0.25">
      <c r="B13" s="8" t="s">
        <v>132</v>
      </c>
      <c r="C13" s="9" t="s">
        <v>63</v>
      </c>
      <c r="D13" s="36">
        <v>358.5</v>
      </c>
      <c r="E13" s="61" t="s">
        <v>63</v>
      </c>
      <c r="F13" s="45" t="s">
        <v>63</v>
      </c>
      <c r="G13" s="44" t="s">
        <v>63</v>
      </c>
    </row>
    <row r="14" spans="2:9" s="6" customFormat="1" ht="30" customHeight="1" x14ac:dyDescent="0.2">
      <c r="B14" s="10" t="s">
        <v>14</v>
      </c>
      <c r="C14" s="11">
        <v>394.5</v>
      </c>
      <c r="D14" s="37">
        <v>358.5</v>
      </c>
      <c r="E14" s="62">
        <v>394.5</v>
      </c>
      <c r="F14" s="66" t="s">
        <v>82</v>
      </c>
      <c r="G14" s="65" t="s">
        <v>142</v>
      </c>
      <c r="H14" s="7"/>
      <c r="I14" s="7"/>
    </row>
    <row r="15" spans="2:9" s="6" customFormat="1" ht="30" customHeight="1" x14ac:dyDescent="0.2">
      <c r="B15" s="10" t="s">
        <v>15</v>
      </c>
      <c r="C15" s="11" t="s">
        <v>4</v>
      </c>
      <c r="D15" s="37">
        <v>0</v>
      </c>
      <c r="E15" s="62" t="s">
        <v>4</v>
      </c>
      <c r="F15" s="66" t="s">
        <v>63</v>
      </c>
      <c r="G15" s="65" t="s">
        <v>63</v>
      </c>
    </row>
    <row r="16" spans="2:9" s="5" customFormat="1" ht="30" customHeight="1" x14ac:dyDescent="0.25">
      <c r="B16" s="8" t="s">
        <v>5</v>
      </c>
      <c r="C16" s="9">
        <v>795</v>
      </c>
      <c r="D16" s="36">
        <v>780</v>
      </c>
      <c r="E16" s="61">
        <v>800</v>
      </c>
      <c r="F16" s="45" t="s">
        <v>143</v>
      </c>
      <c r="G16" s="44" t="s">
        <v>144</v>
      </c>
      <c r="H16" s="20"/>
      <c r="I16" s="16"/>
    </row>
    <row r="17" spans="2:14" s="5" customFormat="1" ht="30" customHeight="1" x14ac:dyDescent="0.25">
      <c r="B17" s="8" t="s">
        <v>133</v>
      </c>
      <c r="C17" s="9" t="s">
        <v>63</v>
      </c>
      <c r="D17" s="36">
        <v>1082.5</v>
      </c>
      <c r="E17" s="61" t="s">
        <v>63</v>
      </c>
      <c r="F17" s="45" t="s">
        <v>63</v>
      </c>
      <c r="G17" s="44" t="s">
        <v>63</v>
      </c>
    </row>
    <row r="18" spans="2:14" s="6" customFormat="1" ht="30" customHeight="1" x14ac:dyDescent="0.2">
      <c r="B18" s="10" t="s">
        <v>14</v>
      </c>
      <c r="C18" s="11">
        <v>910</v>
      </c>
      <c r="D18" s="37">
        <v>910</v>
      </c>
      <c r="E18" s="62">
        <v>910</v>
      </c>
      <c r="F18" s="66" t="s">
        <v>82</v>
      </c>
      <c r="G18" s="65" t="s">
        <v>82</v>
      </c>
      <c r="H18" s="7"/>
      <c r="I18" s="7"/>
    </row>
    <row r="19" spans="2:14" s="6" customFormat="1" ht="30" customHeight="1" x14ac:dyDescent="0.2">
      <c r="B19" s="12" t="s">
        <v>41</v>
      </c>
      <c r="C19" s="11">
        <v>290</v>
      </c>
      <c r="D19" s="37">
        <v>300</v>
      </c>
      <c r="E19" s="62">
        <v>300</v>
      </c>
      <c r="F19" s="66" t="s">
        <v>145</v>
      </c>
      <c r="G19" s="65" t="s">
        <v>82</v>
      </c>
    </row>
    <row r="20" spans="2:14" s="6" customFormat="1" ht="30" customHeight="1" x14ac:dyDescent="0.2">
      <c r="B20" s="12" t="s">
        <v>19</v>
      </c>
      <c r="C20" s="11">
        <v>85</v>
      </c>
      <c r="D20" s="37">
        <v>85</v>
      </c>
      <c r="E20" s="62">
        <v>85</v>
      </c>
      <c r="F20" s="66" t="s">
        <v>82</v>
      </c>
      <c r="G20" s="65" t="s">
        <v>82</v>
      </c>
    </row>
    <row r="21" spans="2:14" s="6" customFormat="1" ht="30" customHeight="1" x14ac:dyDescent="0.2">
      <c r="B21" s="10" t="s">
        <v>120</v>
      </c>
      <c r="C21" s="11">
        <v>142</v>
      </c>
      <c r="D21" s="37">
        <v>145</v>
      </c>
      <c r="E21" s="62" t="s">
        <v>4</v>
      </c>
      <c r="F21" s="66" t="s">
        <v>63</v>
      </c>
      <c r="G21" s="65" t="s">
        <v>63</v>
      </c>
      <c r="H21" s="7"/>
    </row>
    <row r="22" spans="2:14" s="6" customFormat="1" ht="30" customHeight="1" x14ac:dyDescent="0.2">
      <c r="B22" s="10" t="s">
        <v>15</v>
      </c>
      <c r="C22" s="11" t="s">
        <v>4</v>
      </c>
      <c r="D22" s="37">
        <v>27</v>
      </c>
      <c r="E22" s="62" t="s">
        <v>4</v>
      </c>
      <c r="F22" s="66" t="s">
        <v>63</v>
      </c>
      <c r="G22" s="65" t="s">
        <v>63</v>
      </c>
      <c r="H22" s="19"/>
    </row>
    <row r="23" spans="2:14" s="6" customFormat="1" ht="30" customHeight="1" x14ac:dyDescent="0.2">
      <c r="B23" s="12" t="s">
        <v>19</v>
      </c>
      <c r="C23" s="11" t="s">
        <v>4</v>
      </c>
      <c r="D23" s="37">
        <v>0</v>
      </c>
      <c r="E23" s="62" t="s">
        <v>4</v>
      </c>
      <c r="F23" s="66" t="s">
        <v>63</v>
      </c>
      <c r="G23" s="65" t="s">
        <v>63</v>
      </c>
    </row>
    <row r="24" spans="2:14" s="6" customFormat="1" ht="30" customHeight="1" x14ac:dyDescent="0.2">
      <c r="B24" s="13" t="s">
        <v>119</v>
      </c>
      <c r="C24" s="11" t="s">
        <v>4</v>
      </c>
      <c r="D24" s="37">
        <v>0.5</v>
      </c>
      <c r="E24" s="62" t="s">
        <v>4</v>
      </c>
      <c r="F24" s="66" t="s">
        <v>63</v>
      </c>
      <c r="G24" s="65" t="s">
        <v>63</v>
      </c>
    </row>
    <row r="25" spans="2:14" s="5" customFormat="1" ht="30" customHeight="1" x14ac:dyDescent="0.25">
      <c r="B25" s="8" t="s">
        <v>134</v>
      </c>
      <c r="C25" s="9" t="s">
        <v>63</v>
      </c>
      <c r="D25" s="36">
        <v>164.75</v>
      </c>
      <c r="E25" s="61" t="s">
        <v>63</v>
      </c>
      <c r="F25" s="45" t="s">
        <v>63</v>
      </c>
      <c r="G25" s="44" t="s">
        <v>63</v>
      </c>
    </row>
    <row r="26" spans="2:14" s="6" customFormat="1" ht="30" customHeight="1" x14ac:dyDescent="0.2">
      <c r="B26" s="10" t="s">
        <v>14</v>
      </c>
      <c r="C26" s="11">
        <v>160</v>
      </c>
      <c r="D26" s="37">
        <v>160</v>
      </c>
      <c r="E26" s="62">
        <v>172.5</v>
      </c>
      <c r="F26" s="66" t="s">
        <v>146</v>
      </c>
      <c r="G26" s="65" t="s">
        <v>146</v>
      </c>
      <c r="H26" s="7"/>
      <c r="I26" s="7"/>
    </row>
    <row r="27" spans="2:14" s="6" customFormat="1" ht="30" customHeight="1" x14ac:dyDescent="0.2">
      <c r="B27" s="10" t="s">
        <v>15</v>
      </c>
      <c r="C27" s="11" t="s">
        <v>4</v>
      </c>
      <c r="D27" s="37">
        <v>4</v>
      </c>
      <c r="E27" s="62" t="s">
        <v>4</v>
      </c>
      <c r="F27" s="66" t="s">
        <v>63</v>
      </c>
      <c r="G27" s="65" t="s">
        <v>63</v>
      </c>
    </row>
    <row r="28" spans="2:14" s="6" customFormat="1" ht="30" customHeight="1" x14ac:dyDescent="0.2">
      <c r="B28" s="13" t="s">
        <v>119</v>
      </c>
      <c r="C28" s="11" t="s">
        <v>4</v>
      </c>
      <c r="D28" s="37">
        <v>0.75</v>
      </c>
      <c r="E28" s="62" t="s">
        <v>4</v>
      </c>
      <c r="F28" s="66" t="s">
        <v>63</v>
      </c>
      <c r="G28" s="65" t="s">
        <v>63</v>
      </c>
    </row>
    <row r="29" spans="2:14" s="5" customFormat="1" ht="36" customHeight="1" x14ac:dyDescent="0.25">
      <c r="B29" s="14" t="s">
        <v>138</v>
      </c>
      <c r="C29" s="9">
        <v>607.5</v>
      </c>
      <c r="D29" s="36">
        <v>677.15</v>
      </c>
      <c r="E29" s="61">
        <v>461</v>
      </c>
      <c r="F29" s="45" t="s">
        <v>154</v>
      </c>
      <c r="G29" s="44" t="s">
        <v>152</v>
      </c>
      <c r="I29" s="71"/>
    </row>
    <row r="30" spans="2:14" s="6" customFormat="1" ht="36" customHeight="1" x14ac:dyDescent="0.2">
      <c r="B30" s="18" t="s">
        <v>140</v>
      </c>
      <c r="C30" s="11">
        <v>575</v>
      </c>
      <c r="D30" s="37">
        <v>619.69999999999993</v>
      </c>
      <c r="E30" s="62">
        <v>461</v>
      </c>
      <c r="F30" s="66" t="s">
        <v>155</v>
      </c>
      <c r="G30" s="65" t="s">
        <v>153</v>
      </c>
      <c r="H30" s="19"/>
      <c r="I30" s="7"/>
    </row>
    <row r="31" spans="2:14" s="6" customFormat="1" ht="30" customHeight="1" x14ac:dyDescent="0.2">
      <c r="B31" s="13" t="s">
        <v>135</v>
      </c>
      <c r="C31" s="11">
        <v>523.95000000000005</v>
      </c>
      <c r="D31" s="37">
        <v>600</v>
      </c>
      <c r="E31" s="62" t="s">
        <v>4</v>
      </c>
      <c r="F31" s="66" t="s">
        <v>63</v>
      </c>
      <c r="G31" s="65" t="s">
        <v>63</v>
      </c>
      <c r="H31" s="60"/>
      <c r="I31" s="19"/>
      <c r="K31" s="7"/>
      <c r="L31" s="7"/>
      <c r="M31" s="7"/>
      <c r="N31" s="7"/>
    </row>
    <row r="32" spans="2:14" s="6" customFormat="1" ht="30" customHeight="1" x14ac:dyDescent="0.2">
      <c r="B32" s="13" t="s">
        <v>136</v>
      </c>
      <c r="C32" s="11">
        <v>51.05</v>
      </c>
      <c r="D32" s="37">
        <v>19.3</v>
      </c>
      <c r="E32" s="62" t="s">
        <v>4</v>
      </c>
      <c r="F32" s="66" t="s">
        <v>63</v>
      </c>
      <c r="G32" s="65" t="s">
        <v>63</v>
      </c>
    </row>
    <row r="33" spans="2:9" s="6" customFormat="1" ht="30" customHeight="1" x14ac:dyDescent="0.2">
      <c r="B33" s="13" t="s">
        <v>156</v>
      </c>
      <c r="C33" s="11" t="s">
        <v>4</v>
      </c>
      <c r="D33" s="37">
        <v>0.4</v>
      </c>
      <c r="E33" s="62" t="s">
        <v>4</v>
      </c>
      <c r="F33" s="66" t="s">
        <v>63</v>
      </c>
      <c r="G33" s="65" t="s">
        <v>63</v>
      </c>
    </row>
    <row r="34" spans="2:9" s="6" customFormat="1" ht="30" customHeight="1" x14ac:dyDescent="0.2">
      <c r="B34" s="18" t="s">
        <v>157</v>
      </c>
      <c r="C34" s="11">
        <v>32.5</v>
      </c>
      <c r="D34" s="37">
        <v>57.45</v>
      </c>
      <c r="E34" s="62">
        <v>0</v>
      </c>
      <c r="F34" s="66" t="s">
        <v>147</v>
      </c>
      <c r="G34" s="65" t="s">
        <v>148</v>
      </c>
    </row>
    <row r="35" spans="2:9" s="5" customFormat="1" ht="30" customHeight="1" x14ac:dyDescent="0.25">
      <c r="B35" s="14" t="s">
        <v>2</v>
      </c>
      <c r="C35" s="9">
        <v>30</v>
      </c>
      <c r="D35" s="36">
        <v>30</v>
      </c>
      <c r="E35" s="61">
        <v>32.5</v>
      </c>
      <c r="F35" s="45" t="s">
        <v>149</v>
      </c>
      <c r="G35" s="44" t="s">
        <v>149</v>
      </c>
      <c r="H35" s="16"/>
      <c r="I35" s="16"/>
    </row>
    <row r="36" spans="2:9" s="5" customFormat="1" ht="30" customHeight="1" x14ac:dyDescent="0.25">
      <c r="B36" s="14" t="s">
        <v>12</v>
      </c>
      <c r="C36" s="9">
        <v>114.5</v>
      </c>
      <c r="D36" s="36">
        <v>114.5</v>
      </c>
      <c r="E36" s="61">
        <v>114.5</v>
      </c>
      <c r="F36" s="45" t="s">
        <v>82</v>
      </c>
      <c r="G36" s="44" t="s">
        <v>82</v>
      </c>
      <c r="H36" s="16"/>
      <c r="I36" s="16"/>
    </row>
    <row r="37" spans="2:9" s="5" customFormat="1" ht="30" customHeight="1" x14ac:dyDescent="0.25">
      <c r="B37" s="8" t="s">
        <v>141</v>
      </c>
      <c r="C37" s="9" t="s">
        <v>63</v>
      </c>
      <c r="D37" s="36">
        <v>1260.3</v>
      </c>
      <c r="E37" s="61" t="s">
        <v>63</v>
      </c>
      <c r="F37" s="45" t="s">
        <v>63</v>
      </c>
      <c r="G37" s="44" t="s">
        <v>63</v>
      </c>
      <c r="H37" s="20"/>
      <c r="I37" s="20"/>
    </row>
    <row r="38" spans="2:9" s="6" customFormat="1" ht="30" customHeight="1" x14ac:dyDescent="0.2">
      <c r="B38" s="10" t="s">
        <v>14</v>
      </c>
      <c r="C38" s="11">
        <v>900</v>
      </c>
      <c r="D38" s="37">
        <v>1245</v>
      </c>
      <c r="E38" s="62" t="s">
        <v>4</v>
      </c>
      <c r="F38" s="45" t="s">
        <v>63</v>
      </c>
      <c r="G38" s="44" t="s">
        <v>63</v>
      </c>
      <c r="H38" s="7"/>
      <c r="I38" s="7"/>
    </row>
    <row r="39" spans="2:9" s="6" customFormat="1" ht="30" customHeight="1" x14ac:dyDescent="0.2">
      <c r="B39" s="58" t="s">
        <v>158</v>
      </c>
      <c r="C39" s="11" t="s">
        <v>7</v>
      </c>
      <c r="D39" s="37">
        <v>500</v>
      </c>
      <c r="E39" s="62" t="s">
        <v>4</v>
      </c>
      <c r="F39" s="45" t="s">
        <v>63</v>
      </c>
      <c r="G39" s="44" t="s">
        <v>63</v>
      </c>
    </row>
    <row r="40" spans="2:9" s="6" customFormat="1" ht="30" customHeight="1" x14ac:dyDescent="0.2">
      <c r="B40" s="59" t="s">
        <v>122</v>
      </c>
      <c r="C40" s="11" t="s">
        <v>7</v>
      </c>
      <c r="D40" s="37">
        <v>500</v>
      </c>
      <c r="E40" s="62" t="s">
        <v>4</v>
      </c>
      <c r="F40" s="45" t="s">
        <v>63</v>
      </c>
      <c r="G40" s="44" t="s">
        <v>63</v>
      </c>
    </row>
    <row r="41" spans="2:9" s="6" customFormat="1" ht="30" customHeight="1" x14ac:dyDescent="0.2">
      <c r="B41" s="58" t="s">
        <v>121</v>
      </c>
      <c r="C41" s="11">
        <v>900</v>
      </c>
      <c r="D41" s="37">
        <v>745</v>
      </c>
      <c r="E41" s="62" t="s">
        <v>4</v>
      </c>
      <c r="F41" s="45" t="s">
        <v>63</v>
      </c>
      <c r="G41" s="44" t="s">
        <v>63</v>
      </c>
    </row>
    <row r="42" spans="2:9" s="6" customFormat="1" ht="30" customHeight="1" x14ac:dyDescent="0.2">
      <c r="B42" s="59" t="s">
        <v>112</v>
      </c>
      <c r="C42" s="11" t="s">
        <v>4</v>
      </c>
      <c r="D42" s="37">
        <v>435</v>
      </c>
      <c r="E42" s="62" t="s">
        <v>4</v>
      </c>
      <c r="F42" s="45" t="s">
        <v>63</v>
      </c>
      <c r="G42" s="44" t="s">
        <v>63</v>
      </c>
    </row>
    <row r="43" spans="2:9" s="6" customFormat="1" ht="30" customHeight="1" x14ac:dyDescent="0.2">
      <c r="B43" s="59" t="s">
        <v>113</v>
      </c>
      <c r="C43" s="11" t="s">
        <v>4</v>
      </c>
      <c r="D43" s="37">
        <v>220</v>
      </c>
      <c r="E43" s="62" t="s">
        <v>4</v>
      </c>
      <c r="F43" s="45" t="s">
        <v>63</v>
      </c>
      <c r="G43" s="44" t="s">
        <v>63</v>
      </c>
    </row>
    <row r="44" spans="2:9" s="6" customFormat="1" ht="30" customHeight="1" x14ac:dyDescent="0.2">
      <c r="B44" s="33" t="s">
        <v>166</v>
      </c>
      <c r="C44" s="11">
        <v>100</v>
      </c>
      <c r="D44" s="37" t="s">
        <v>4</v>
      </c>
      <c r="E44" s="62">
        <v>100</v>
      </c>
      <c r="F44" s="66" t="s">
        <v>82</v>
      </c>
      <c r="G44" s="65" t="s">
        <v>63</v>
      </c>
    </row>
    <row r="45" spans="2:9" s="6" customFormat="1" ht="30" customHeight="1" x14ac:dyDescent="0.2">
      <c r="B45" s="59" t="s">
        <v>114</v>
      </c>
      <c r="C45" s="70" t="s">
        <v>65</v>
      </c>
      <c r="D45" s="37">
        <v>90</v>
      </c>
      <c r="E45" s="69" t="s">
        <v>65</v>
      </c>
      <c r="F45" s="66" t="s">
        <v>63</v>
      </c>
      <c r="G45" s="65" t="s">
        <v>63</v>
      </c>
    </row>
    <row r="46" spans="2:9" s="6" customFormat="1" ht="30" customHeight="1" x14ac:dyDescent="0.2">
      <c r="B46" s="10" t="s">
        <v>15</v>
      </c>
      <c r="C46" s="11" t="s">
        <v>4</v>
      </c>
      <c r="D46" s="37">
        <v>13.3</v>
      </c>
      <c r="E46" s="62" t="s">
        <v>4</v>
      </c>
      <c r="F46" s="66" t="s">
        <v>63</v>
      </c>
      <c r="G46" s="65" t="s">
        <v>63</v>
      </c>
    </row>
    <row r="47" spans="2:9" s="6" customFormat="1" ht="30" customHeight="1" x14ac:dyDescent="0.2">
      <c r="B47" s="13" t="s">
        <v>119</v>
      </c>
      <c r="C47" s="11" t="s">
        <v>4</v>
      </c>
      <c r="D47" s="37">
        <v>2</v>
      </c>
      <c r="E47" s="62" t="s">
        <v>4</v>
      </c>
      <c r="F47" s="66" t="s">
        <v>63</v>
      </c>
      <c r="G47" s="65" t="s">
        <v>63</v>
      </c>
    </row>
    <row r="48" spans="2:9" s="5" customFormat="1" ht="30" customHeight="1" x14ac:dyDescent="0.25">
      <c r="B48" s="15" t="s">
        <v>17</v>
      </c>
      <c r="C48" s="21" t="s">
        <v>65</v>
      </c>
      <c r="D48" s="21" t="s">
        <v>65</v>
      </c>
      <c r="E48" s="63" t="s">
        <v>65</v>
      </c>
      <c r="F48" s="45" t="s">
        <v>63</v>
      </c>
      <c r="G48" s="44" t="s">
        <v>63</v>
      </c>
    </row>
    <row r="49" spans="2:12" s="5" customFormat="1" ht="30" customHeight="1" x14ac:dyDescent="0.25">
      <c r="B49" s="55" t="s">
        <v>159</v>
      </c>
      <c r="C49" s="56">
        <v>8</v>
      </c>
      <c r="D49" s="57">
        <v>10</v>
      </c>
      <c r="E49" s="64" t="s">
        <v>4</v>
      </c>
      <c r="F49" s="45" t="s">
        <v>63</v>
      </c>
      <c r="G49" s="44" t="s">
        <v>63</v>
      </c>
    </row>
    <row r="50" spans="2:12" s="5" customFormat="1" ht="30" customHeight="1" x14ac:dyDescent="0.25">
      <c r="B50" s="55" t="s">
        <v>115</v>
      </c>
      <c r="C50" s="56" t="s">
        <v>4</v>
      </c>
      <c r="D50" s="57">
        <v>20</v>
      </c>
      <c r="E50" s="61" t="s">
        <v>4</v>
      </c>
      <c r="F50" s="45" t="s">
        <v>63</v>
      </c>
      <c r="G50" s="44" t="s">
        <v>63</v>
      </c>
    </row>
    <row r="51" spans="2:12" s="5" customFormat="1" ht="30" customHeight="1" thickBot="1" x14ac:dyDescent="0.3">
      <c r="B51" s="50" t="s">
        <v>118</v>
      </c>
      <c r="C51" s="51">
        <v>10560.95</v>
      </c>
      <c r="D51" s="68">
        <v>10928</v>
      </c>
      <c r="E51" s="52">
        <v>10018.709999999999</v>
      </c>
      <c r="F51" s="49" t="s">
        <v>150</v>
      </c>
      <c r="G51" s="47" t="s">
        <v>151</v>
      </c>
      <c r="H51" s="67"/>
      <c r="I51" s="20"/>
      <c r="J51" s="16"/>
      <c r="K51" s="16"/>
      <c r="L51" s="16"/>
    </row>
    <row r="53" spans="2:12" ht="15" x14ac:dyDescent="0.2">
      <c r="B53" s="23" t="s">
        <v>13</v>
      </c>
      <c r="C53" s="53"/>
      <c r="D53" s="53"/>
      <c r="E53" s="53"/>
      <c r="F53" s="53"/>
      <c r="G53" s="54"/>
    </row>
    <row r="54" spans="2:12" ht="35.450000000000003" customHeight="1" x14ac:dyDescent="0.2">
      <c r="B54" s="87" t="s">
        <v>127</v>
      </c>
      <c r="C54" s="87"/>
      <c r="D54" s="87"/>
      <c r="E54" s="87"/>
      <c r="F54" s="87"/>
      <c r="G54" s="87"/>
    </row>
    <row r="55" spans="2:12" ht="30" customHeight="1" x14ac:dyDescent="0.2">
      <c r="B55" s="87" t="s">
        <v>129</v>
      </c>
      <c r="C55" s="87"/>
      <c r="D55" s="87"/>
      <c r="E55" s="87"/>
      <c r="F55" s="87"/>
      <c r="G55" s="87"/>
    </row>
    <row r="56" spans="2:12" ht="38.450000000000003" customHeight="1" x14ac:dyDescent="0.2">
      <c r="B56" s="87" t="s">
        <v>130</v>
      </c>
      <c r="C56" s="87"/>
      <c r="D56" s="87"/>
      <c r="E56" s="87"/>
      <c r="F56" s="87"/>
      <c r="G56" s="87"/>
    </row>
    <row r="57" spans="2:12" ht="31.15" customHeight="1" x14ac:dyDescent="0.2">
      <c r="B57" s="87" t="s">
        <v>137</v>
      </c>
      <c r="C57" s="87"/>
      <c r="D57" s="87"/>
      <c r="E57" s="87"/>
      <c r="F57" s="87"/>
      <c r="G57" s="87"/>
    </row>
    <row r="58" spans="2:12" ht="72" customHeight="1" x14ac:dyDescent="0.2">
      <c r="B58" s="87" t="s">
        <v>139</v>
      </c>
      <c r="C58" s="87"/>
      <c r="D58" s="87"/>
      <c r="E58" s="87"/>
      <c r="F58" s="87"/>
      <c r="G58" s="87"/>
    </row>
    <row r="59" spans="2:12" ht="30" customHeight="1" x14ac:dyDescent="0.2">
      <c r="B59" s="87" t="s">
        <v>165</v>
      </c>
      <c r="C59" s="87"/>
      <c r="D59" s="87"/>
      <c r="E59" s="87"/>
      <c r="F59" s="87"/>
      <c r="G59" s="87"/>
    </row>
    <row r="60" spans="2:12" ht="34.9" customHeight="1" x14ac:dyDescent="0.2">
      <c r="B60" s="87" t="s">
        <v>160</v>
      </c>
      <c r="C60" s="87"/>
      <c r="D60" s="87"/>
      <c r="E60" s="87"/>
      <c r="F60" s="87"/>
      <c r="G60" s="87"/>
    </row>
    <row r="61" spans="2:12" ht="28.15" customHeight="1" x14ac:dyDescent="0.2">
      <c r="B61" s="87" t="s">
        <v>161</v>
      </c>
      <c r="C61" s="87"/>
      <c r="D61" s="87"/>
      <c r="E61" s="87"/>
      <c r="F61" s="87"/>
      <c r="G61" s="87"/>
    </row>
    <row r="62" spans="2:12" ht="43.15" customHeight="1" x14ac:dyDescent="0.2">
      <c r="B62" s="87" t="s">
        <v>162</v>
      </c>
      <c r="C62" s="87"/>
      <c r="D62" s="87"/>
      <c r="E62" s="87"/>
      <c r="F62" s="87"/>
      <c r="G62" s="87"/>
    </row>
    <row r="63" spans="2:12" ht="55.9" customHeight="1" x14ac:dyDescent="0.2">
      <c r="B63" s="87" t="s">
        <v>163</v>
      </c>
      <c r="C63" s="87"/>
      <c r="D63" s="87"/>
      <c r="E63" s="87"/>
      <c r="F63" s="87"/>
      <c r="G63" s="87"/>
    </row>
    <row r="64" spans="2:12" ht="87.6" customHeight="1" x14ac:dyDescent="0.2">
      <c r="B64" s="87" t="s">
        <v>164</v>
      </c>
      <c r="C64" s="87"/>
      <c r="D64" s="87"/>
      <c r="E64" s="87"/>
      <c r="F64" s="87"/>
      <c r="G64" s="87"/>
    </row>
    <row r="66" spans="2:2" x14ac:dyDescent="0.2">
      <c r="B66" s="2" t="s">
        <v>167</v>
      </c>
    </row>
  </sheetData>
  <mergeCells count="19">
    <mergeCell ref="B2:G2"/>
    <mergeCell ref="B3:B4"/>
    <mergeCell ref="C3:C4"/>
    <mergeCell ref="D3:D4"/>
    <mergeCell ref="E3:E4"/>
    <mergeCell ref="F3:F4"/>
    <mergeCell ref="G3:G4"/>
    <mergeCell ref="B64:G64"/>
    <mergeCell ref="B5:G5"/>
    <mergeCell ref="B54:G54"/>
    <mergeCell ref="B55:G55"/>
    <mergeCell ref="B56:G56"/>
    <mergeCell ref="B63:G63"/>
    <mergeCell ref="B57:G57"/>
    <mergeCell ref="B58:G58"/>
    <mergeCell ref="B59:G59"/>
    <mergeCell ref="B60:G60"/>
    <mergeCell ref="B61:G61"/>
    <mergeCell ref="B62:G6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4440D-ED85-4F7D-AEF1-9F9297927A7E}">
  <dimension ref="B1:N57"/>
  <sheetViews>
    <sheetView topLeftCell="A25" zoomScale="87" zoomScaleNormal="87" workbookViewId="0">
      <selection activeCell="D30" sqref="D30"/>
    </sheetView>
  </sheetViews>
  <sheetFormatPr defaultColWidth="9.140625" defaultRowHeight="14.25" x14ac:dyDescent="0.2"/>
  <cols>
    <col min="1" max="1" width="3.7109375" style="1" customWidth="1"/>
    <col min="2" max="2" width="45.28515625" style="2" customWidth="1"/>
    <col min="3" max="6" width="19.28515625" style="3" customWidth="1"/>
    <col min="7" max="7" width="19.28515625" style="1" customWidth="1"/>
    <col min="8" max="8" width="8.7109375" style="1" bestFit="1" customWidth="1"/>
    <col min="9" max="11" width="9.85546875" style="1" bestFit="1" customWidth="1"/>
    <col min="12" max="12" width="7.140625" style="1" bestFit="1" customWidth="1"/>
    <col min="13" max="16384" width="9.140625" style="1"/>
  </cols>
  <sheetData>
    <row r="1" spans="2:9" ht="15" thickBot="1" x14ac:dyDescent="0.25"/>
    <row r="2" spans="2:9" ht="41.25" customHeight="1" thickBot="1" x14ac:dyDescent="0.25">
      <c r="B2" s="80" t="s">
        <v>57</v>
      </c>
      <c r="C2" s="81"/>
      <c r="D2" s="81"/>
      <c r="E2" s="81"/>
      <c r="F2" s="81"/>
      <c r="G2" s="82"/>
    </row>
    <row r="3" spans="2:9" ht="29.25" customHeight="1" x14ac:dyDescent="0.2">
      <c r="B3" s="72" t="s">
        <v>0</v>
      </c>
      <c r="C3" s="91" t="s">
        <v>40</v>
      </c>
      <c r="D3" s="91" t="s">
        <v>39</v>
      </c>
      <c r="E3" s="93" t="s">
        <v>69</v>
      </c>
      <c r="F3" s="95" t="s">
        <v>58</v>
      </c>
      <c r="G3" s="78" t="s">
        <v>59</v>
      </c>
    </row>
    <row r="4" spans="2:9" ht="28.5" customHeight="1" x14ac:dyDescent="0.2">
      <c r="B4" s="73"/>
      <c r="C4" s="92"/>
      <c r="D4" s="92"/>
      <c r="E4" s="94"/>
      <c r="F4" s="96"/>
      <c r="G4" s="79"/>
    </row>
    <row r="5" spans="2:9" ht="30.75" customHeight="1" x14ac:dyDescent="0.2">
      <c r="B5" s="88" t="s">
        <v>18</v>
      </c>
      <c r="C5" s="89"/>
      <c r="D5" s="89"/>
      <c r="E5" s="89"/>
      <c r="F5" s="89"/>
      <c r="G5" s="90"/>
    </row>
    <row r="6" spans="2:9" s="5" customFormat="1" ht="30" customHeight="1" x14ac:dyDescent="0.25">
      <c r="B6" s="8" t="s">
        <v>71</v>
      </c>
      <c r="C6" s="9">
        <v>4720</v>
      </c>
      <c r="D6" s="9">
        <v>4700</v>
      </c>
      <c r="E6" s="36">
        <v>4725</v>
      </c>
      <c r="F6" s="45" t="str">
        <f>"$"&amp;ROUND(E6-C6,1) &amp; CHAR(10) &amp;" ("&amp;ROUND((E6-C6)/C6,3)*100&amp;"%)"</f>
        <v>$5
 (0.1%)</v>
      </c>
      <c r="G6" s="44" t="str">
        <f>"$"&amp;ROUND(E6-D6,1) &amp; CHAR(10) &amp;" ("&amp;ROUND((E6-D6)/D6,3)*100&amp;"%)"</f>
        <v>$25
 (0.5%)</v>
      </c>
      <c r="H6" s="16"/>
      <c r="I6" s="16"/>
    </row>
    <row r="7" spans="2:9" s="6" customFormat="1" ht="30" customHeight="1" x14ac:dyDescent="0.2">
      <c r="B7" s="10" t="s">
        <v>62</v>
      </c>
      <c r="C7" s="11">
        <v>4390</v>
      </c>
      <c r="D7" s="11">
        <v>4370</v>
      </c>
      <c r="E7" s="37">
        <v>4395</v>
      </c>
      <c r="F7" s="48" t="str">
        <f t="shared" ref="F7:F40" si="0">"$"&amp;ROUND(E7-C7,1) &amp; CHAR(10) &amp;" ("&amp;ROUND((E7-C7)/C7,3)*100&amp;"%)"</f>
        <v>$5
 (0.1%)</v>
      </c>
      <c r="G7" s="46" t="str">
        <f t="shared" ref="G7:G40" si="1">"$"&amp;ROUND(E7-D7,1) &amp; CHAR(10) &amp;" ("&amp;ROUND((E7-D7)/D7,3)*100&amp;"%)"</f>
        <v>$25
 (0.6%)</v>
      </c>
    </row>
    <row r="8" spans="2:9" s="6" customFormat="1" ht="30" customHeight="1" x14ac:dyDescent="0.2">
      <c r="B8" s="10" t="s">
        <v>61</v>
      </c>
      <c r="C8" s="11">
        <v>330</v>
      </c>
      <c r="D8" s="11">
        <v>330</v>
      </c>
      <c r="E8" s="37">
        <v>330</v>
      </c>
      <c r="F8" s="48" t="str">
        <f t="shared" si="0"/>
        <v>$0
 (0%)</v>
      </c>
      <c r="G8" s="46" t="str">
        <f t="shared" si="1"/>
        <v>$0
 (0%)</v>
      </c>
    </row>
    <row r="9" spans="2:9" s="6" customFormat="1" ht="30" customHeight="1" x14ac:dyDescent="0.2">
      <c r="B9" s="12" t="s">
        <v>6</v>
      </c>
      <c r="C9" s="11">
        <v>45</v>
      </c>
      <c r="D9" s="11">
        <v>45</v>
      </c>
      <c r="E9" s="37">
        <v>45</v>
      </c>
      <c r="F9" s="48" t="str">
        <f t="shared" si="0"/>
        <v>$0
 (0%)</v>
      </c>
      <c r="G9" s="46" t="str">
        <f t="shared" si="1"/>
        <v>$0
 (0%)</v>
      </c>
    </row>
    <row r="10" spans="2:9" s="6" customFormat="1" ht="30" customHeight="1" x14ac:dyDescent="0.2">
      <c r="B10" s="10" t="s">
        <v>60</v>
      </c>
      <c r="C10" s="11" t="s">
        <v>4</v>
      </c>
      <c r="D10" s="11">
        <v>0.54500000000000004</v>
      </c>
      <c r="E10" s="37" t="s">
        <v>4</v>
      </c>
      <c r="F10" s="48" t="e">
        <f t="shared" ref="F10" si="2">"$"&amp;ROUND(E10-C10,1) &amp; CHAR(10) &amp;" ("&amp;ROUND((E10-C10)/C10,3)*100&amp;"%)"</f>
        <v>#VALUE!</v>
      </c>
      <c r="G10" s="46" t="e">
        <f t="shared" ref="G10" si="3">"$"&amp;ROUND(E10-D10,1) &amp; CHAR(10) &amp;" ("&amp;ROUND((E10-D10)/D10,3)*100&amp;"%)"</f>
        <v>#VALUE!</v>
      </c>
    </row>
    <row r="11" spans="2:9" s="5" customFormat="1" ht="30" customHeight="1" x14ac:dyDescent="0.25">
      <c r="B11" s="8" t="s">
        <v>3</v>
      </c>
      <c r="C11" s="9">
        <v>1560</v>
      </c>
      <c r="D11" s="9">
        <v>2000</v>
      </c>
      <c r="E11" s="36">
        <v>2000</v>
      </c>
      <c r="F11" s="45" t="str">
        <f t="shared" si="0"/>
        <v>$440
 (28.2%)</v>
      </c>
      <c r="G11" s="44" t="str">
        <f t="shared" si="1"/>
        <v>$0
 (0%)</v>
      </c>
      <c r="H11" s="16"/>
      <c r="I11" s="16"/>
    </row>
    <row r="12" spans="2:9" s="5" customFormat="1" ht="30" customHeight="1" x14ac:dyDescent="0.25">
      <c r="B12" s="8" t="s">
        <v>36</v>
      </c>
      <c r="C12" s="9" t="s">
        <v>7</v>
      </c>
      <c r="D12" s="9">
        <f>SUM(D13:D14)</f>
        <v>352</v>
      </c>
      <c r="E12" s="36" t="s">
        <v>63</v>
      </c>
      <c r="F12" s="45" t="e">
        <f t="shared" si="0"/>
        <v>#VALUE!</v>
      </c>
      <c r="G12" s="44" t="e">
        <f t="shared" si="1"/>
        <v>#VALUE!</v>
      </c>
    </row>
    <row r="13" spans="2:9" s="6" customFormat="1" ht="30" customHeight="1" x14ac:dyDescent="0.2">
      <c r="B13" s="10" t="s">
        <v>10</v>
      </c>
      <c r="C13" s="11">
        <v>371.05</v>
      </c>
      <c r="D13" s="11">
        <v>350</v>
      </c>
      <c r="E13" s="37">
        <v>469</v>
      </c>
      <c r="F13" s="48" t="str">
        <f t="shared" si="0"/>
        <v>$98
 (26.4%)</v>
      </c>
      <c r="G13" s="46" t="str">
        <f t="shared" si="1"/>
        <v>$119
 (34%)</v>
      </c>
      <c r="H13" s="7"/>
      <c r="I13" s="7"/>
    </row>
    <row r="14" spans="2:9" s="6" customFormat="1" ht="30" customHeight="1" x14ac:dyDescent="0.2">
      <c r="B14" s="10" t="s">
        <v>11</v>
      </c>
      <c r="C14" s="11" t="s">
        <v>4</v>
      </c>
      <c r="D14" s="11">
        <v>2</v>
      </c>
      <c r="E14" s="37" t="s">
        <v>4</v>
      </c>
      <c r="F14" s="48" t="e">
        <f t="shared" si="0"/>
        <v>#VALUE!</v>
      </c>
      <c r="G14" s="46" t="e">
        <f t="shared" si="1"/>
        <v>#VALUE!</v>
      </c>
    </row>
    <row r="15" spans="2:9" s="5" customFormat="1" ht="30" customHeight="1" x14ac:dyDescent="0.25">
      <c r="B15" s="8" t="s">
        <v>5</v>
      </c>
      <c r="C15" s="22">
        <v>775</v>
      </c>
      <c r="D15" s="22">
        <v>780</v>
      </c>
      <c r="E15" s="38">
        <v>820</v>
      </c>
      <c r="F15" s="45" t="str">
        <f t="shared" si="0"/>
        <v>$45
 (5.8%)</v>
      </c>
      <c r="G15" s="44" t="str">
        <f t="shared" si="1"/>
        <v>$40
 (5.1%)</v>
      </c>
      <c r="H15" s="20"/>
      <c r="I15" s="16"/>
    </row>
    <row r="16" spans="2:9" s="5" customFormat="1" ht="30" customHeight="1" x14ac:dyDescent="0.25">
      <c r="B16" s="8" t="s">
        <v>37</v>
      </c>
      <c r="C16" s="9" t="s">
        <v>7</v>
      </c>
      <c r="D16" s="9">
        <v>1044</v>
      </c>
      <c r="E16" s="36" t="s">
        <v>63</v>
      </c>
      <c r="F16" s="45" t="e">
        <f t="shared" si="0"/>
        <v>#VALUE!</v>
      </c>
      <c r="G16" s="44" t="e">
        <f t="shared" si="1"/>
        <v>#VALUE!</v>
      </c>
    </row>
    <row r="17" spans="2:14" s="6" customFormat="1" ht="30" customHeight="1" x14ac:dyDescent="0.2">
      <c r="B17" s="10" t="s">
        <v>10</v>
      </c>
      <c r="C17" s="11">
        <v>890</v>
      </c>
      <c r="D17" s="11">
        <v>879.5</v>
      </c>
      <c r="E17" s="37">
        <v>890</v>
      </c>
      <c r="F17" s="48" t="str">
        <f t="shared" si="0"/>
        <v>$0
 (0%)</v>
      </c>
      <c r="G17" s="46" t="str">
        <f t="shared" si="1"/>
        <v>$10.5
 (1.2%)</v>
      </c>
      <c r="H17" s="7"/>
      <c r="I17" s="7"/>
    </row>
    <row r="18" spans="2:14" s="6" customFormat="1" ht="30" customHeight="1" x14ac:dyDescent="0.2">
      <c r="B18" s="12" t="s">
        <v>41</v>
      </c>
      <c r="C18" s="11">
        <v>290</v>
      </c>
      <c r="D18" s="11">
        <v>290</v>
      </c>
      <c r="E18" s="37">
        <v>290</v>
      </c>
      <c r="F18" s="48" t="str">
        <f t="shared" si="0"/>
        <v>$0
 (0%)</v>
      </c>
      <c r="G18" s="46" t="str">
        <f t="shared" si="1"/>
        <v>$0
 (0%)</v>
      </c>
    </row>
    <row r="19" spans="2:14" s="6" customFormat="1" ht="30" customHeight="1" x14ac:dyDescent="0.2">
      <c r="B19" s="12" t="s">
        <v>19</v>
      </c>
      <c r="C19" s="11">
        <v>75</v>
      </c>
      <c r="D19" s="11">
        <v>65</v>
      </c>
      <c r="E19" s="37">
        <v>75</v>
      </c>
      <c r="F19" s="48" t="str">
        <f t="shared" si="0"/>
        <v>$0
 (0%)</v>
      </c>
      <c r="G19" s="46" t="str">
        <f t="shared" si="1"/>
        <v>$10
 (15.4%)</v>
      </c>
    </row>
    <row r="20" spans="2:14" s="6" customFormat="1" ht="30" customHeight="1" x14ac:dyDescent="0.2">
      <c r="B20" s="10" t="s">
        <v>42</v>
      </c>
      <c r="C20" s="11">
        <v>139</v>
      </c>
      <c r="D20" s="11">
        <v>135.5</v>
      </c>
      <c r="E20" s="37">
        <v>145</v>
      </c>
      <c r="F20" s="48" t="str">
        <f t="shared" si="0"/>
        <v>$6
 (4.3%)</v>
      </c>
      <c r="G20" s="46" t="str">
        <f t="shared" si="1"/>
        <v>$9.5
 (7%)</v>
      </c>
      <c r="H20" s="7"/>
    </row>
    <row r="21" spans="2:14" s="6" customFormat="1" ht="30" customHeight="1" x14ac:dyDescent="0.2">
      <c r="B21" s="10" t="s">
        <v>11</v>
      </c>
      <c r="C21" s="11" t="s">
        <v>4</v>
      </c>
      <c r="D21" s="11">
        <v>29</v>
      </c>
      <c r="E21" s="37" t="s">
        <v>4</v>
      </c>
      <c r="F21" s="48" t="e">
        <f t="shared" si="0"/>
        <v>#VALUE!</v>
      </c>
      <c r="G21" s="46" t="e">
        <f t="shared" si="1"/>
        <v>#VALUE!</v>
      </c>
      <c r="H21" s="19"/>
    </row>
    <row r="22" spans="2:14" s="6" customFormat="1" ht="30" customHeight="1" x14ac:dyDescent="0.2">
      <c r="B22" s="12" t="s">
        <v>19</v>
      </c>
      <c r="C22" s="11" t="s">
        <v>4</v>
      </c>
      <c r="D22" s="11">
        <v>0</v>
      </c>
      <c r="E22" s="37" t="s">
        <v>4</v>
      </c>
      <c r="F22" s="48" t="e">
        <f t="shared" si="0"/>
        <v>#VALUE!</v>
      </c>
      <c r="G22" s="46" t="e">
        <f t="shared" si="1"/>
        <v>#VALUE!</v>
      </c>
    </row>
    <row r="23" spans="2:14" s="5" customFormat="1" ht="30" customHeight="1" x14ac:dyDescent="0.25">
      <c r="B23" s="8" t="s">
        <v>38</v>
      </c>
      <c r="C23" s="9" t="s">
        <v>7</v>
      </c>
      <c r="D23" s="9">
        <f>SUM(D24:D26)</f>
        <v>161.042</v>
      </c>
      <c r="E23" s="36" t="s">
        <v>63</v>
      </c>
      <c r="F23" s="45" t="e">
        <f t="shared" si="0"/>
        <v>#VALUE!</v>
      </c>
      <c r="G23" s="44" t="e">
        <f t="shared" si="1"/>
        <v>#VALUE!</v>
      </c>
    </row>
    <row r="24" spans="2:14" s="6" customFormat="1" ht="30" customHeight="1" x14ac:dyDescent="0.2">
      <c r="B24" s="13" t="s">
        <v>10</v>
      </c>
      <c r="C24" s="11">
        <v>155</v>
      </c>
      <c r="D24" s="11">
        <v>150</v>
      </c>
      <c r="E24" s="37">
        <v>160</v>
      </c>
      <c r="F24" s="48" t="str">
        <f t="shared" si="0"/>
        <v>$5
 (3.2%)</v>
      </c>
      <c r="G24" s="46" t="str">
        <f t="shared" si="1"/>
        <v>$10
 (6.7%)</v>
      </c>
      <c r="H24" s="7"/>
      <c r="I24" s="7"/>
    </row>
    <row r="25" spans="2:14" s="6" customFormat="1" ht="30" customHeight="1" x14ac:dyDescent="0.2">
      <c r="B25" s="13" t="s">
        <v>11</v>
      </c>
      <c r="C25" s="11" t="s">
        <v>4</v>
      </c>
      <c r="D25" s="11">
        <v>10.292</v>
      </c>
      <c r="E25" s="37" t="s">
        <v>4</v>
      </c>
      <c r="F25" s="48" t="e">
        <f t="shared" si="0"/>
        <v>#VALUE!</v>
      </c>
      <c r="G25" s="46" t="e">
        <f t="shared" si="1"/>
        <v>#VALUE!</v>
      </c>
    </row>
    <row r="26" spans="2:14" s="6" customFormat="1" ht="30" customHeight="1" x14ac:dyDescent="0.2">
      <c r="B26" s="13" t="s">
        <v>64</v>
      </c>
      <c r="C26" s="11" t="s">
        <v>4</v>
      </c>
      <c r="D26" s="11">
        <v>0.75</v>
      </c>
      <c r="E26" s="37" t="s">
        <v>4</v>
      </c>
      <c r="F26" s="48" t="e">
        <f t="shared" si="0"/>
        <v>#VALUE!</v>
      </c>
      <c r="G26" s="46" t="e">
        <f t="shared" si="1"/>
        <v>#VALUE!</v>
      </c>
    </row>
    <row r="27" spans="2:14" s="5" customFormat="1" ht="36" customHeight="1" x14ac:dyDescent="0.25">
      <c r="B27" s="14" t="s">
        <v>43</v>
      </c>
      <c r="C27" s="9">
        <v>607.5</v>
      </c>
      <c r="D27" s="9">
        <f>SUM(D28,D31)</f>
        <v>653</v>
      </c>
      <c r="E27" s="36">
        <f>SUM(E28,E31)</f>
        <v>830</v>
      </c>
      <c r="F27" s="45" t="str">
        <f t="shared" si="0"/>
        <v>$222.5
 (36.6%)</v>
      </c>
      <c r="G27" s="44" t="str">
        <f t="shared" si="1"/>
        <v>$177
 (27.1%)</v>
      </c>
    </row>
    <row r="28" spans="2:14" s="6" customFormat="1" ht="36" customHeight="1" x14ac:dyDescent="0.2">
      <c r="B28" s="18" t="s">
        <v>46</v>
      </c>
      <c r="C28" s="11">
        <v>575</v>
      </c>
      <c r="D28" s="11">
        <f>SUM(D29:D30)</f>
        <v>597</v>
      </c>
      <c r="E28" s="37">
        <v>760</v>
      </c>
      <c r="F28" s="48" t="str">
        <f t="shared" si="0"/>
        <v>$185
 (32.2%)</v>
      </c>
      <c r="G28" s="46" t="str">
        <f t="shared" si="1"/>
        <v>$163
 (27.3%)</v>
      </c>
      <c r="H28" s="19"/>
      <c r="I28" s="7"/>
    </row>
    <row r="29" spans="2:14" s="6" customFormat="1" ht="30" customHeight="1" x14ac:dyDescent="0.2">
      <c r="B29" s="13" t="s">
        <v>44</v>
      </c>
      <c r="C29" s="11">
        <v>523.95000000000005</v>
      </c>
      <c r="D29" s="11">
        <v>572</v>
      </c>
      <c r="E29" s="37">
        <v>760</v>
      </c>
      <c r="F29" s="48" t="str">
        <f t="shared" si="0"/>
        <v>$236.1
 (45.1%)</v>
      </c>
      <c r="G29" s="46" t="str">
        <f t="shared" si="1"/>
        <v>$188
 (32.9%)</v>
      </c>
      <c r="H29" s="19"/>
      <c r="I29" s="7"/>
      <c r="K29" s="7"/>
      <c r="L29" s="7"/>
      <c r="M29" s="7"/>
      <c r="N29" s="7"/>
    </row>
    <row r="30" spans="2:14" s="6" customFormat="1" ht="30" customHeight="1" x14ac:dyDescent="0.2">
      <c r="B30" s="13" t="s">
        <v>45</v>
      </c>
      <c r="C30" s="11">
        <v>51.05</v>
      </c>
      <c r="D30" s="11">
        <v>25</v>
      </c>
      <c r="E30" s="37" t="s">
        <v>4</v>
      </c>
      <c r="F30" s="48" t="e">
        <f t="shared" si="0"/>
        <v>#VALUE!</v>
      </c>
      <c r="G30" s="46" t="e">
        <f t="shared" si="1"/>
        <v>#VALUE!</v>
      </c>
    </row>
    <row r="31" spans="2:14" s="6" customFormat="1" ht="30" customHeight="1" x14ac:dyDescent="0.2">
      <c r="B31" s="18" t="s">
        <v>47</v>
      </c>
      <c r="C31" s="11">
        <v>32.5</v>
      </c>
      <c r="D31" s="11">
        <v>56</v>
      </c>
      <c r="E31" s="37">
        <v>70</v>
      </c>
      <c r="F31" s="48" t="str">
        <f t="shared" si="0"/>
        <v>$37.5
 (115.4%)</v>
      </c>
      <c r="G31" s="46" t="str">
        <f t="shared" si="1"/>
        <v>$14
 (25%)</v>
      </c>
    </row>
    <row r="32" spans="2:14" s="17" customFormat="1" ht="30" customHeight="1" x14ac:dyDescent="0.25">
      <c r="B32" s="14" t="s">
        <v>2</v>
      </c>
      <c r="C32" s="9">
        <v>27.5</v>
      </c>
      <c r="D32" s="9">
        <v>25</v>
      </c>
      <c r="E32" s="36">
        <v>30</v>
      </c>
      <c r="F32" s="45" t="str">
        <f t="shared" si="0"/>
        <v>$2.5
 (9.1%)</v>
      </c>
      <c r="G32" s="44" t="str">
        <f t="shared" si="1"/>
        <v>$5
 (20%)</v>
      </c>
      <c r="H32" s="16"/>
      <c r="I32" s="16"/>
    </row>
    <row r="33" spans="2:12" s="17" customFormat="1" ht="30" customHeight="1" x14ac:dyDescent="0.25">
      <c r="B33" s="14" t="s">
        <v>12</v>
      </c>
      <c r="C33" s="9">
        <v>107.5</v>
      </c>
      <c r="D33" s="9">
        <v>114.5</v>
      </c>
      <c r="E33" s="36">
        <v>112.5</v>
      </c>
      <c r="F33" s="45" t="str">
        <f t="shared" si="0"/>
        <v>$5
 (4.7%)</v>
      </c>
      <c r="G33" s="44" t="str">
        <f t="shared" si="1"/>
        <v>$-2
 (-1.7%)</v>
      </c>
      <c r="H33" s="16"/>
      <c r="I33" s="16"/>
    </row>
    <row r="34" spans="2:12" s="17" customFormat="1" ht="30" customHeight="1" x14ac:dyDescent="0.25">
      <c r="B34" s="8" t="s">
        <v>8</v>
      </c>
      <c r="C34" s="9" t="s">
        <v>63</v>
      </c>
      <c r="D34" s="9">
        <f>SUM(D35:D38)</f>
        <v>1003.8449999999999</v>
      </c>
      <c r="E34" s="36" t="s">
        <v>63</v>
      </c>
      <c r="F34" s="45" t="e">
        <f t="shared" si="0"/>
        <v>#VALUE!</v>
      </c>
      <c r="G34" s="44" t="e">
        <f t="shared" si="1"/>
        <v>#VALUE!</v>
      </c>
      <c r="H34" s="20"/>
      <c r="I34" s="20"/>
    </row>
    <row r="35" spans="2:12" s="6" customFormat="1" ht="30" customHeight="1" x14ac:dyDescent="0.2">
      <c r="B35" s="10" t="s">
        <v>48</v>
      </c>
      <c r="C35" s="11">
        <v>700</v>
      </c>
      <c r="D35" s="11">
        <v>745</v>
      </c>
      <c r="E35" s="37">
        <v>1000</v>
      </c>
      <c r="F35" s="48" t="str">
        <f t="shared" si="0"/>
        <v>$300
 (42.9%)</v>
      </c>
      <c r="G35" s="46" t="str">
        <f t="shared" si="1"/>
        <v>$255
 (34.2%)</v>
      </c>
    </row>
    <row r="36" spans="2:12" s="6" customFormat="1" ht="30" customHeight="1" x14ac:dyDescent="0.2">
      <c r="B36" s="10" t="s">
        <v>49</v>
      </c>
      <c r="C36" s="11" t="s">
        <v>4</v>
      </c>
      <c r="D36" s="11">
        <v>250</v>
      </c>
      <c r="E36" s="37" t="s">
        <v>4</v>
      </c>
      <c r="F36" s="48" t="e">
        <f t="shared" si="0"/>
        <v>#VALUE!</v>
      </c>
      <c r="G36" s="46" t="e">
        <f t="shared" si="1"/>
        <v>#VALUE!</v>
      </c>
    </row>
    <row r="37" spans="2:12" s="6" customFormat="1" ht="30" customHeight="1" x14ac:dyDescent="0.2">
      <c r="B37" s="10" t="s">
        <v>11</v>
      </c>
      <c r="C37" s="11" t="s">
        <v>4</v>
      </c>
      <c r="D37" s="11">
        <v>6.0449999999999999</v>
      </c>
      <c r="E37" s="37" t="s">
        <v>4</v>
      </c>
      <c r="F37" s="48" t="e">
        <f t="shared" si="0"/>
        <v>#VALUE!</v>
      </c>
      <c r="G37" s="46" t="e">
        <f t="shared" si="1"/>
        <v>#VALUE!</v>
      </c>
    </row>
    <row r="38" spans="2:12" s="6" customFormat="1" ht="30" customHeight="1" x14ac:dyDescent="0.2">
      <c r="B38" s="10" t="s">
        <v>64</v>
      </c>
      <c r="C38" s="11" t="s">
        <v>4</v>
      </c>
      <c r="D38" s="11">
        <v>2.8</v>
      </c>
      <c r="E38" s="37" t="s">
        <v>4</v>
      </c>
      <c r="F38" s="48" t="e">
        <f t="shared" si="0"/>
        <v>#VALUE!</v>
      </c>
      <c r="G38" s="46" t="e">
        <f t="shared" si="1"/>
        <v>#VALUE!</v>
      </c>
    </row>
    <row r="39" spans="2:12" s="5" customFormat="1" ht="30" customHeight="1" x14ac:dyDescent="0.25">
      <c r="B39" s="15" t="s">
        <v>17</v>
      </c>
      <c r="C39" s="21" t="s">
        <v>53</v>
      </c>
      <c r="D39" s="21" t="s">
        <v>54</v>
      </c>
      <c r="E39" s="39" t="s">
        <v>65</v>
      </c>
      <c r="F39" s="45" t="e">
        <f t="shared" si="0"/>
        <v>#VALUE!</v>
      </c>
      <c r="G39" s="44" t="e">
        <f t="shared" si="1"/>
        <v>#VALUE!</v>
      </c>
    </row>
    <row r="40" spans="2:12" s="5" customFormat="1" ht="30" customHeight="1" x14ac:dyDescent="0.25">
      <c r="B40" s="15" t="s">
        <v>66</v>
      </c>
      <c r="C40" s="11" t="s">
        <v>4</v>
      </c>
      <c r="D40" s="9">
        <v>10</v>
      </c>
      <c r="E40" s="36">
        <v>10</v>
      </c>
      <c r="F40" s="45" t="e">
        <f t="shared" si="0"/>
        <v>#VALUE!</v>
      </c>
      <c r="G40" s="44" t="str">
        <f t="shared" si="1"/>
        <v>$0
 (0%)</v>
      </c>
    </row>
    <row r="41" spans="2:12" s="5" customFormat="1" ht="30" customHeight="1" thickBot="1" x14ac:dyDescent="0.3">
      <c r="B41" s="50" t="s">
        <v>67</v>
      </c>
      <c r="C41" s="51">
        <v>9830</v>
      </c>
      <c r="D41" s="51">
        <f>SUM(D40,D36,D35,D33,D32,D29,D24,D17,D15,D13,D11,D8,D7)</f>
        <v>10576</v>
      </c>
      <c r="E41" s="52">
        <f>SUM(E40,E35,E33,E32,E29,E24,E17,E13,E11,E8,E7,E15)</f>
        <v>10976.5</v>
      </c>
      <c r="F41" s="49" t="str">
        <f>"$"&amp;ROUND(E41-C41,1) &amp; CHAR(10) &amp;" ("&amp;ROUND((E41-C41)/C41,3)*100&amp;"%)"</f>
        <v>$1146.5
 (11.7%)</v>
      </c>
      <c r="G41" s="47" t="str">
        <f t="shared" ref="G41" si="4">"$"&amp;ROUND(E41-D41,1) &amp; CHAR(10) &amp;" ("&amp;ROUND((E41-D41)/D41,3)*100&amp;"%)"</f>
        <v>$400.5
 (3.8%)</v>
      </c>
      <c r="H41" s="16"/>
      <c r="I41" s="16"/>
      <c r="J41" s="16"/>
      <c r="K41" s="16"/>
      <c r="L41" s="16"/>
    </row>
    <row r="42" spans="2:12" x14ac:dyDescent="0.2">
      <c r="G42" s="3"/>
    </row>
    <row r="43" spans="2:12" x14ac:dyDescent="0.2">
      <c r="B43" s="23" t="s">
        <v>13</v>
      </c>
      <c r="C43" s="24"/>
      <c r="D43" s="24"/>
      <c r="E43" s="24"/>
      <c r="F43" s="24"/>
    </row>
    <row r="44" spans="2:12" ht="60" customHeight="1" x14ac:dyDescent="0.2">
      <c r="B44" s="87" t="s">
        <v>70</v>
      </c>
      <c r="C44" s="87"/>
      <c r="D44" s="87"/>
      <c r="E44" s="87"/>
      <c r="F44" s="87"/>
      <c r="G44" s="87"/>
    </row>
    <row r="45" spans="2:12" ht="30" customHeight="1" x14ac:dyDescent="0.2">
      <c r="B45" s="87" t="s">
        <v>72</v>
      </c>
      <c r="C45" s="87"/>
      <c r="D45" s="87"/>
      <c r="E45" s="87"/>
      <c r="F45" s="87"/>
      <c r="G45" s="87"/>
    </row>
    <row r="46" spans="2:12" ht="21" customHeight="1" x14ac:dyDescent="0.2">
      <c r="B46" s="87" t="s">
        <v>73</v>
      </c>
      <c r="C46" s="87"/>
      <c r="D46" s="87"/>
      <c r="E46" s="87"/>
      <c r="F46" s="87"/>
      <c r="G46" s="87"/>
    </row>
    <row r="47" spans="2:12" ht="48.6" customHeight="1" x14ac:dyDescent="0.2">
      <c r="B47" s="87" t="s">
        <v>74</v>
      </c>
      <c r="C47" s="87"/>
      <c r="D47" s="87"/>
      <c r="E47" s="87"/>
      <c r="F47" s="87"/>
      <c r="G47" s="87"/>
    </row>
    <row r="48" spans="2:12" ht="30" customHeight="1" x14ac:dyDescent="0.2">
      <c r="B48" s="87" t="s">
        <v>75</v>
      </c>
      <c r="C48" s="87"/>
      <c r="D48" s="87"/>
      <c r="E48" s="87"/>
      <c r="F48" s="87"/>
      <c r="G48" s="87"/>
    </row>
    <row r="49" spans="2:7" ht="41.25" customHeight="1" x14ac:dyDescent="0.2">
      <c r="B49" s="87" t="s">
        <v>50</v>
      </c>
      <c r="C49" s="87"/>
      <c r="D49" s="87"/>
      <c r="E49" s="87"/>
      <c r="F49" s="87"/>
      <c r="G49" s="87"/>
    </row>
    <row r="50" spans="2:7" ht="41.25" customHeight="1" x14ac:dyDescent="0.2">
      <c r="B50" s="87" t="s">
        <v>51</v>
      </c>
      <c r="C50" s="87"/>
      <c r="D50" s="87"/>
      <c r="E50" s="87"/>
      <c r="F50" s="87"/>
      <c r="G50" s="87"/>
    </row>
    <row r="51" spans="2:7" ht="30" customHeight="1" x14ac:dyDescent="0.2">
      <c r="B51" s="87" t="s">
        <v>52</v>
      </c>
      <c r="C51" s="87"/>
      <c r="D51" s="87"/>
      <c r="E51" s="87"/>
      <c r="F51" s="87"/>
      <c r="G51" s="87"/>
    </row>
    <row r="52" spans="2:7" ht="41.25" customHeight="1" x14ac:dyDescent="0.2">
      <c r="B52" s="87" t="s">
        <v>55</v>
      </c>
      <c r="C52" s="87"/>
      <c r="D52" s="87"/>
      <c r="E52" s="87"/>
      <c r="F52" s="87"/>
      <c r="G52" s="87"/>
    </row>
    <row r="53" spans="2:7" ht="41.25" customHeight="1" x14ac:dyDescent="0.2">
      <c r="B53" s="87" t="s">
        <v>76</v>
      </c>
      <c r="C53" s="87"/>
      <c r="D53" s="87"/>
      <c r="E53" s="87"/>
      <c r="F53" s="87"/>
      <c r="G53" s="87"/>
    </row>
    <row r="54" spans="2:7" ht="44.45" customHeight="1" x14ac:dyDescent="0.2">
      <c r="B54" s="87" t="s">
        <v>77</v>
      </c>
      <c r="C54" s="87"/>
      <c r="D54" s="87"/>
      <c r="E54" s="87"/>
      <c r="F54" s="87"/>
      <c r="G54" s="87"/>
    </row>
    <row r="55" spans="2:7" ht="43.9" customHeight="1" x14ac:dyDescent="0.2">
      <c r="B55" s="87" t="s">
        <v>78</v>
      </c>
      <c r="C55" s="87"/>
      <c r="D55" s="87"/>
      <c r="E55" s="87"/>
      <c r="F55" s="87"/>
      <c r="G55" s="87"/>
    </row>
    <row r="56" spans="2:7" x14ac:dyDescent="0.2">
      <c r="B56" s="4"/>
    </row>
    <row r="57" spans="2:7" x14ac:dyDescent="0.2">
      <c r="B57" s="2" t="s">
        <v>68</v>
      </c>
    </row>
  </sheetData>
  <mergeCells count="20">
    <mergeCell ref="B2:G2"/>
    <mergeCell ref="B3:B4"/>
    <mergeCell ref="C3:C4"/>
    <mergeCell ref="D3:D4"/>
    <mergeCell ref="E3:E4"/>
    <mergeCell ref="F3:F4"/>
    <mergeCell ref="G3:G4"/>
    <mergeCell ref="B5:G5"/>
    <mergeCell ref="B44:G44"/>
    <mergeCell ref="B45:G45"/>
    <mergeCell ref="B46:G46"/>
    <mergeCell ref="B47:G47"/>
    <mergeCell ref="B55:G55"/>
    <mergeCell ref="B53:G53"/>
    <mergeCell ref="B48:G48"/>
    <mergeCell ref="B49:G49"/>
    <mergeCell ref="B50:G50"/>
    <mergeCell ref="B51:G51"/>
    <mergeCell ref="B52:G52"/>
    <mergeCell ref="B54:G54"/>
  </mergeCell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FFBE8-CF84-4650-86BC-A6FD7CA345C0}">
  <dimension ref="B1:N57"/>
  <sheetViews>
    <sheetView workbookViewId="0">
      <selection activeCell="B55" sqref="B55:G55"/>
    </sheetView>
  </sheetViews>
  <sheetFormatPr defaultColWidth="9.140625" defaultRowHeight="14.25" x14ac:dyDescent="0.2"/>
  <cols>
    <col min="1" max="1" width="3.7109375" style="1" customWidth="1"/>
    <col min="2" max="2" width="45.28515625" style="2" customWidth="1"/>
    <col min="3" max="6" width="19.28515625" style="3" customWidth="1"/>
    <col min="7" max="7" width="19.28515625" style="1" customWidth="1"/>
    <col min="8" max="8" width="8.7109375" style="1" bestFit="1" customWidth="1"/>
    <col min="9" max="11" width="9.85546875" style="1" bestFit="1" customWidth="1"/>
    <col min="12" max="12" width="7.140625" style="1" bestFit="1" customWidth="1"/>
    <col min="13" max="16384" width="9.140625" style="1"/>
  </cols>
  <sheetData>
    <row r="1" spans="2:9" ht="15" thickBot="1" x14ac:dyDescent="0.25"/>
    <row r="2" spans="2:9" ht="41.25" customHeight="1" thickBot="1" x14ac:dyDescent="0.25">
      <c r="B2" s="80" t="s">
        <v>57</v>
      </c>
      <c r="C2" s="81"/>
      <c r="D2" s="81"/>
      <c r="E2" s="81"/>
      <c r="F2" s="81"/>
      <c r="G2" s="82"/>
    </row>
    <row r="3" spans="2:9" ht="29.25" customHeight="1" x14ac:dyDescent="0.2">
      <c r="B3" s="72" t="s">
        <v>0</v>
      </c>
      <c r="C3" s="91" t="s">
        <v>40</v>
      </c>
      <c r="D3" s="91" t="s">
        <v>39</v>
      </c>
      <c r="E3" s="93" t="s">
        <v>69</v>
      </c>
      <c r="F3" s="95" t="s">
        <v>58</v>
      </c>
      <c r="G3" s="78" t="s">
        <v>59</v>
      </c>
    </row>
    <row r="4" spans="2:9" ht="28.5" customHeight="1" x14ac:dyDescent="0.2">
      <c r="B4" s="73"/>
      <c r="C4" s="92"/>
      <c r="D4" s="92"/>
      <c r="E4" s="94"/>
      <c r="F4" s="96"/>
      <c r="G4" s="79"/>
    </row>
    <row r="5" spans="2:9" ht="30.75" customHeight="1" x14ac:dyDescent="0.2">
      <c r="B5" s="88" t="s">
        <v>18</v>
      </c>
      <c r="C5" s="89"/>
      <c r="D5" s="89"/>
      <c r="E5" s="89"/>
      <c r="F5" s="89"/>
      <c r="G5" s="90"/>
    </row>
    <row r="6" spans="2:9" s="5" customFormat="1" ht="30" customHeight="1" x14ac:dyDescent="0.25">
      <c r="B6" s="8" t="s">
        <v>71</v>
      </c>
      <c r="C6" s="9">
        <v>4720</v>
      </c>
      <c r="D6" s="9">
        <v>4700</v>
      </c>
      <c r="E6" s="36">
        <v>4725</v>
      </c>
      <c r="F6" s="45" t="s">
        <v>79</v>
      </c>
      <c r="G6" s="44" t="s">
        <v>80</v>
      </c>
      <c r="H6" s="16"/>
      <c r="I6" s="16"/>
    </row>
    <row r="7" spans="2:9" s="6" customFormat="1" ht="30" customHeight="1" x14ac:dyDescent="0.2">
      <c r="B7" s="10" t="s">
        <v>62</v>
      </c>
      <c r="C7" s="11">
        <v>4390</v>
      </c>
      <c r="D7" s="11">
        <v>4370</v>
      </c>
      <c r="E7" s="37">
        <v>4395</v>
      </c>
      <c r="F7" s="48" t="s">
        <v>79</v>
      </c>
      <c r="G7" s="46" t="s">
        <v>81</v>
      </c>
    </row>
    <row r="8" spans="2:9" s="6" customFormat="1" ht="30" customHeight="1" x14ac:dyDescent="0.2">
      <c r="B8" s="10" t="s">
        <v>61</v>
      </c>
      <c r="C8" s="11">
        <v>330</v>
      </c>
      <c r="D8" s="11">
        <v>330</v>
      </c>
      <c r="E8" s="37">
        <v>330</v>
      </c>
      <c r="F8" s="48" t="s">
        <v>82</v>
      </c>
      <c r="G8" s="46" t="s">
        <v>82</v>
      </c>
    </row>
    <row r="9" spans="2:9" s="6" customFormat="1" ht="30" customHeight="1" x14ac:dyDescent="0.2">
      <c r="B9" s="12" t="s">
        <v>6</v>
      </c>
      <c r="C9" s="11">
        <v>45</v>
      </c>
      <c r="D9" s="11">
        <v>45</v>
      </c>
      <c r="E9" s="37">
        <v>45</v>
      </c>
      <c r="F9" s="48" t="s">
        <v>82</v>
      </c>
      <c r="G9" s="46" t="s">
        <v>82</v>
      </c>
    </row>
    <row r="10" spans="2:9" s="6" customFormat="1" ht="30" customHeight="1" x14ac:dyDescent="0.2">
      <c r="B10" s="10" t="s">
        <v>60</v>
      </c>
      <c r="C10" s="11" t="s">
        <v>4</v>
      </c>
      <c r="D10" s="11">
        <v>0.54500000000000004</v>
      </c>
      <c r="E10" s="37" t="s">
        <v>4</v>
      </c>
      <c r="F10" s="48" t="s">
        <v>63</v>
      </c>
      <c r="G10" s="46" t="s">
        <v>63</v>
      </c>
    </row>
    <row r="11" spans="2:9" s="5" customFormat="1" ht="30" customHeight="1" x14ac:dyDescent="0.25">
      <c r="B11" s="8" t="s">
        <v>3</v>
      </c>
      <c r="C11" s="9">
        <v>1560</v>
      </c>
      <c r="D11" s="9">
        <v>2000</v>
      </c>
      <c r="E11" s="36">
        <v>2000</v>
      </c>
      <c r="F11" s="45" t="s">
        <v>83</v>
      </c>
      <c r="G11" s="44" t="s">
        <v>82</v>
      </c>
      <c r="H11" s="16"/>
      <c r="I11" s="16"/>
    </row>
    <row r="12" spans="2:9" s="5" customFormat="1" ht="30" customHeight="1" x14ac:dyDescent="0.25">
      <c r="B12" s="8" t="s">
        <v>36</v>
      </c>
      <c r="C12" s="9" t="s">
        <v>7</v>
      </c>
      <c r="D12" s="9">
        <v>352</v>
      </c>
      <c r="E12" s="36" t="s">
        <v>63</v>
      </c>
      <c r="F12" s="45" t="s">
        <v>63</v>
      </c>
      <c r="G12" s="44" t="s">
        <v>63</v>
      </c>
    </row>
    <row r="13" spans="2:9" s="6" customFormat="1" ht="30" customHeight="1" x14ac:dyDescent="0.2">
      <c r="B13" s="10" t="s">
        <v>10</v>
      </c>
      <c r="C13" s="11">
        <v>371.05</v>
      </c>
      <c r="D13" s="11">
        <v>350</v>
      </c>
      <c r="E13" s="37">
        <v>469</v>
      </c>
      <c r="F13" s="48" t="s">
        <v>84</v>
      </c>
      <c r="G13" s="46" t="s">
        <v>85</v>
      </c>
      <c r="H13" s="7"/>
      <c r="I13" s="7"/>
    </row>
    <row r="14" spans="2:9" s="6" customFormat="1" ht="30" customHeight="1" x14ac:dyDescent="0.2">
      <c r="B14" s="10" t="s">
        <v>11</v>
      </c>
      <c r="C14" s="11" t="s">
        <v>4</v>
      </c>
      <c r="D14" s="11">
        <v>2</v>
      </c>
      <c r="E14" s="37" t="s">
        <v>4</v>
      </c>
      <c r="F14" s="48" t="s">
        <v>63</v>
      </c>
      <c r="G14" s="46" t="s">
        <v>63</v>
      </c>
    </row>
    <row r="15" spans="2:9" s="5" customFormat="1" ht="30" customHeight="1" x14ac:dyDescent="0.25">
      <c r="B15" s="8" t="s">
        <v>5</v>
      </c>
      <c r="C15" s="22">
        <v>775</v>
      </c>
      <c r="D15" s="22">
        <v>780</v>
      </c>
      <c r="E15" s="38">
        <v>820</v>
      </c>
      <c r="F15" s="45" t="s">
        <v>86</v>
      </c>
      <c r="G15" s="44" t="s">
        <v>87</v>
      </c>
      <c r="H15" s="20"/>
      <c r="I15" s="16"/>
    </row>
    <row r="16" spans="2:9" s="5" customFormat="1" ht="30" customHeight="1" x14ac:dyDescent="0.25">
      <c r="B16" s="8" t="s">
        <v>37</v>
      </c>
      <c r="C16" s="9" t="s">
        <v>7</v>
      </c>
      <c r="D16" s="9">
        <v>1044</v>
      </c>
      <c r="E16" s="36" t="s">
        <v>63</v>
      </c>
      <c r="F16" s="45" t="s">
        <v>63</v>
      </c>
      <c r="G16" s="44" t="s">
        <v>63</v>
      </c>
    </row>
    <row r="17" spans="2:14" s="6" customFormat="1" ht="30" customHeight="1" x14ac:dyDescent="0.2">
      <c r="B17" s="10" t="s">
        <v>10</v>
      </c>
      <c r="C17" s="11">
        <v>890</v>
      </c>
      <c r="D17" s="11">
        <v>879.5</v>
      </c>
      <c r="E17" s="37">
        <v>890</v>
      </c>
      <c r="F17" s="48" t="s">
        <v>82</v>
      </c>
      <c r="G17" s="46" t="s">
        <v>88</v>
      </c>
      <c r="H17" s="7"/>
      <c r="I17" s="7"/>
    </row>
    <row r="18" spans="2:14" s="6" customFormat="1" ht="30" customHeight="1" x14ac:dyDescent="0.2">
      <c r="B18" s="12" t="s">
        <v>41</v>
      </c>
      <c r="C18" s="11">
        <v>290</v>
      </c>
      <c r="D18" s="11">
        <v>290</v>
      </c>
      <c r="E18" s="37">
        <v>290</v>
      </c>
      <c r="F18" s="48" t="s">
        <v>82</v>
      </c>
      <c r="G18" s="46" t="s">
        <v>82</v>
      </c>
    </row>
    <row r="19" spans="2:14" s="6" customFormat="1" ht="30" customHeight="1" x14ac:dyDescent="0.2">
      <c r="B19" s="12" t="s">
        <v>19</v>
      </c>
      <c r="C19" s="11">
        <v>75</v>
      </c>
      <c r="D19" s="11">
        <v>65</v>
      </c>
      <c r="E19" s="37">
        <v>75</v>
      </c>
      <c r="F19" s="48" t="s">
        <v>82</v>
      </c>
      <c r="G19" s="46" t="s">
        <v>89</v>
      </c>
    </row>
    <row r="20" spans="2:14" s="6" customFormat="1" ht="30" customHeight="1" x14ac:dyDescent="0.2">
      <c r="B20" s="10" t="s">
        <v>42</v>
      </c>
      <c r="C20" s="11">
        <v>139</v>
      </c>
      <c r="D20" s="11">
        <v>135.5</v>
      </c>
      <c r="E20" s="37">
        <v>145</v>
      </c>
      <c r="F20" s="48" t="s">
        <v>90</v>
      </c>
      <c r="G20" s="46" t="s">
        <v>91</v>
      </c>
      <c r="H20" s="7"/>
    </row>
    <row r="21" spans="2:14" s="6" customFormat="1" ht="30" customHeight="1" x14ac:dyDescent="0.2">
      <c r="B21" s="10" t="s">
        <v>11</v>
      </c>
      <c r="C21" s="11" t="s">
        <v>4</v>
      </c>
      <c r="D21" s="11">
        <v>29</v>
      </c>
      <c r="E21" s="37" t="s">
        <v>4</v>
      </c>
      <c r="F21" s="48" t="s">
        <v>63</v>
      </c>
      <c r="G21" s="46" t="s">
        <v>63</v>
      </c>
      <c r="H21" s="19"/>
    </row>
    <row r="22" spans="2:14" s="6" customFormat="1" ht="30" customHeight="1" x14ac:dyDescent="0.2">
      <c r="B22" s="12" t="s">
        <v>19</v>
      </c>
      <c r="C22" s="11" t="s">
        <v>4</v>
      </c>
      <c r="D22" s="11">
        <v>0</v>
      </c>
      <c r="E22" s="37" t="s">
        <v>4</v>
      </c>
      <c r="F22" s="48" t="s">
        <v>63</v>
      </c>
      <c r="G22" s="46" t="s">
        <v>63</v>
      </c>
    </row>
    <row r="23" spans="2:14" s="5" customFormat="1" ht="30" customHeight="1" x14ac:dyDescent="0.25">
      <c r="B23" s="8" t="s">
        <v>38</v>
      </c>
      <c r="C23" s="9" t="s">
        <v>7</v>
      </c>
      <c r="D23" s="9">
        <v>161.042</v>
      </c>
      <c r="E23" s="36" t="s">
        <v>63</v>
      </c>
      <c r="F23" s="45" t="s">
        <v>63</v>
      </c>
      <c r="G23" s="44" t="s">
        <v>63</v>
      </c>
    </row>
    <row r="24" spans="2:14" s="6" customFormat="1" ht="30" customHeight="1" x14ac:dyDescent="0.2">
      <c r="B24" s="13" t="s">
        <v>10</v>
      </c>
      <c r="C24" s="11">
        <v>155</v>
      </c>
      <c r="D24" s="11">
        <v>150</v>
      </c>
      <c r="E24" s="37">
        <v>160</v>
      </c>
      <c r="F24" s="48" t="s">
        <v>92</v>
      </c>
      <c r="G24" s="46" t="s">
        <v>93</v>
      </c>
      <c r="H24" s="7"/>
      <c r="I24" s="7"/>
    </row>
    <row r="25" spans="2:14" s="6" customFormat="1" ht="30" customHeight="1" x14ac:dyDescent="0.2">
      <c r="B25" s="13" t="s">
        <v>11</v>
      </c>
      <c r="C25" s="11" t="s">
        <v>4</v>
      </c>
      <c r="D25" s="11">
        <v>10.292</v>
      </c>
      <c r="E25" s="37" t="s">
        <v>4</v>
      </c>
      <c r="F25" s="48" t="s">
        <v>63</v>
      </c>
      <c r="G25" s="46" t="s">
        <v>63</v>
      </c>
    </row>
    <row r="26" spans="2:14" s="6" customFormat="1" ht="30" customHeight="1" x14ac:dyDescent="0.2">
      <c r="B26" s="13" t="s">
        <v>64</v>
      </c>
      <c r="C26" s="11" t="s">
        <v>4</v>
      </c>
      <c r="D26" s="11">
        <v>0.75</v>
      </c>
      <c r="E26" s="37" t="s">
        <v>4</v>
      </c>
      <c r="F26" s="48" t="s">
        <v>63</v>
      </c>
      <c r="G26" s="46" t="s">
        <v>63</v>
      </c>
    </row>
    <row r="27" spans="2:14" s="5" customFormat="1" ht="36" customHeight="1" x14ac:dyDescent="0.25">
      <c r="B27" s="14" t="s">
        <v>43</v>
      </c>
      <c r="C27" s="9">
        <v>607.5</v>
      </c>
      <c r="D27" s="9">
        <v>653</v>
      </c>
      <c r="E27" s="36">
        <v>830</v>
      </c>
      <c r="F27" s="45" t="s">
        <v>94</v>
      </c>
      <c r="G27" s="44" t="s">
        <v>95</v>
      </c>
    </row>
    <row r="28" spans="2:14" s="6" customFormat="1" ht="36" customHeight="1" x14ac:dyDescent="0.2">
      <c r="B28" s="18" t="s">
        <v>46</v>
      </c>
      <c r="C28" s="11">
        <v>575</v>
      </c>
      <c r="D28" s="11">
        <v>597</v>
      </c>
      <c r="E28" s="37">
        <v>760</v>
      </c>
      <c r="F28" s="48" t="s">
        <v>96</v>
      </c>
      <c r="G28" s="46" t="s">
        <v>97</v>
      </c>
      <c r="H28" s="19"/>
      <c r="I28" s="7"/>
    </row>
    <row r="29" spans="2:14" s="6" customFormat="1" ht="30" customHeight="1" x14ac:dyDescent="0.2">
      <c r="B29" s="13" t="s">
        <v>44</v>
      </c>
      <c r="C29" s="11">
        <v>523.95000000000005</v>
      </c>
      <c r="D29" s="11">
        <v>572</v>
      </c>
      <c r="E29" s="37">
        <v>760</v>
      </c>
      <c r="F29" s="48" t="s">
        <v>98</v>
      </c>
      <c r="G29" s="46" t="s">
        <v>99</v>
      </c>
      <c r="H29" s="19"/>
      <c r="I29" s="7"/>
      <c r="K29" s="7"/>
      <c r="L29" s="7"/>
      <c r="M29" s="7"/>
      <c r="N29" s="7"/>
    </row>
    <row r="30" spans="2:14" s="6" customFormat="1" ht="30" customHeight="1" x14ac:dyDescent="0.2">
      <c r="B30" s="13" t="s">
        <v>45</v>
      </c>
      <c r="C30" s="11">
        <v>51.05</v>
      </c>
      <c r="D30" s="11">
        <v>25</v>
      </c>
      <c r="E30" s="37" t="s">
        <v>4</v>
      </c>
      <c r="F30" s="48" t="s">
        <v>63</v>
      </c>
      <c r="G30" s="46" t="s">
        <v>63</v>
      </c>
    </row>
    <row r="31" spans="2:14" s="6" customFormat="1" ht="30" customHeight="1" x14ac:dyDescent="0.2">
      <c r="B31" s="18" t="s">
        <v>47</v>
      </c>
      <c r="C31" s="11">
        <v>32.5</v>
      </c>
      <c r="D31" s="11">
        <v>56</v>
      </c>
      <c r="E31" s="37">
        <v>70</v>
      </c>
      <c r="F31" s="48" t="s">
        <v>100</v>
      </c>
      <c r="G31" s="46" t="s">
        <v>101</v>
      </c>
    </row>
    <row r="32" spans="2:14" s="17" customFormat="1" ht="30" customHeight="1" x14ac:dyDescent="0.25">
      <c r="B32" s="14" t="s">
        <v>2</v>
      </c>
      <c r="C32" s="9">
        <v>27.5</v>
      </c>
      <c r="D32" s="9">
        <v>25</v>
      </c>
      <c r="E32" s="36">
        <v>30</v>
      </c>
      <c r="F32" s="45" t="s">
        <v>102</v>
      </c>
      <c r="G32" s="44" t="s">
        <v>103</v>
      </c>
      <c r="H32" s="16"/>
      <c r="I32" s="16"/>
    </row>
    <row r="33" spans="2:12" s="17" customFormat="1" ht="30" customHeight="1" x14ac:dyDescent="0.25">
      <c r="B33" s="14" t="s">
        <v>12</v>
      </c>
      <c r="C33" s="9">
        <v>107.5</v>
      </c>
      <c r="D33" s="9">
        <v>114.5</v>
      </c>
      <c r="E33" s="36">
        <v>112.5</v>
      </c>
      <c r="F33" s="45" t="s">
        <v>104</v>
      </c>
      <c r="G33" s="44" t="s">
        <v>105</v>
      </c>
      <c r="H33" s="16"/>
      <c r="I33" s="16"/>
    </row>
    <row r="34" spans="2:12" s="17" customFormat="1" ht="30" customHeight="1" x14ac:dyDescent="0.25">
      <c r="B34" s="8" t="s">
        <v>8</v>
      </c>
      <c r="C34" s="9" t="s">
        <v>63</v>
      </c>
      <c r="D34" s="9">
        <v>1003.8449999999999</v>
      </c>
      <c r="E34" s="36" t="s">
        <v>63</v>
      </c>
      <c r="F34" s="45" t="s">
        <v>63</v>
      </c>
      <c r="G34" s="44" t="s">
        <v>63</v>
      </c>
      <c r="H34" s="20"/>
      <c r="I34" s="20"/>
    </row>
    <row r="35" spans="2:12" s="6" customFormat="1" ht="30" customHeight="1" x14ac:dyDescent="0.2">
      <c r="B35" s="10" t="s">
        <v>48</v>
      </c>
      <c r="C35" s="11">
        <v>700</v>
      </c>
      <c r="D35" s="11">
        <v>745</v>
      </c>
      <c r="E35" s="37">
        <v>1000</v>
      </c>
      <c r="F35" s="48" t="s">
        <v>106</v>
      </c>
      <c r="G35" s="46" t="s">
        <v>107</v>
      </c>
    </row>
    <row r="36" spans="2:12" s="6" customFormat="1" ht="30" customHeight="1" x14ac:dyDescent="0.2">
      <c r="B36" s="10" t="s">
        <v>49</v>
      </c>
      <c r="C36" s="11" t="s">
        <v>4</v>
      </c>
      <c r="D36" s="11">
        <v>250</v>
      </c>
      <c r="E36" s="37" t="s">
        <v>4</v>
      </c>
      <c r="F36" s="48" t="s">
        <v>63</v>
      </c>
      <c r="G36" s="46" t="s">
        <v>63</v>
      </c>
    </row>
    <row r="37" spans="2:12" s="6" customFormat="1" ht="30" customHeight="1" x14ac:dyDescent="0.2">
      <c r="B37" s="10" t="s">
        <v>11</v>
      </c>
      <c r="C37" s="11" t="s">
        <v>4</v>
      </c>
      <c r="D37" s="11">
        <v>6.0449999999999999</v>
      </c>
      <c r="E37" s="37" t="s">
        <v>4</v>
      </c>
      <c r="F37" s="48" t="s">
        <v>63</v>
      </c>
      <c r="G37" s="46" t="s">
        <v>63</v>
      </c>
    </row>
    <row r="38" spans="2:12" s="6" customFormat="1" ht="30" customHeight="1" x14ac:dyDescent="0.2">
      <c r="B38" s="10" t="s">
        <v>64</v>
      </c>
      <c r="C38" s="11" t="s">
        <v>4</v>
      </c>
      <c r="D38" s="11">
        <v>2.8</v>
      </c>
      <c r="E38" s="37" t="s">
        <v>4</v>
      </c>
      <c r="F38" s="48" t="s">
        <v>63</v>
      </c>
      <c r="G38" s="46" t="s">
        <v>63</v>
      </c>
    </row>
    <row r="39" spans="2:12" s="5" customFormat="1" ht="30" customHeight="1" x14ac:dyDescent="0.25">
      <c r="B39" s="15" t="s">
        <v>17</v>
      </c>
      <c r="C39" s="21" t="s">
        <v>53</v>
      </c>
      <c r="D39" s="21" t="s">
        <v>54</v>
      </c>
      <c r="E39" s="39" t="s">
        <v>65</v>
      </c>
      <c r="F39" s="45" t="s">
        <v>63</v>
      </c>
      <c r="G39" s="44" t="s">
        <v>63</v>
      </c>
    </row>
    <row r="40" spans="2:12" s="5" customFormat="1" ht="30" customHeight="1" x14ac:dyDescent="0.25">
      <c r="B40" s="15" t="s">
        <v>66</v>
      </c>
      <c r="C40" s="11" t="s">
        <v>4</v>
      </c>
      <c r="D40" s="9">
        <v>10</v>
      </c>
      <c r="E40" s="36">
        <v>10</v>
      </c>
      <c r="F40" s="45" t="s">
        <v>63</v>
      </c>
      <c r="G40" s="44" t="s">
        <v>82</v>
      </c>
    </row>
    <row r="41" spans="2:12" s="5" customFormat="1" ht="30" customHeight="1" thickBot="1" x14ac:dyDescent="0.3">
      <c r="B41" s="50" t="s">
        <v>67</v>
      </c>
      <c r="C41" s="51">
        <v>9830</v>
      </c>
      <c r="D41" s="51">
        <v>10576</v>
      </c>
      <c r="E41" s="52">
        <v>10976.5</v>
      </c>
      <c r="F41" s="49" t="s">
        <v>109</v>
      </c>
      <c r="G41" s="47" t="s">
        <v>108</v>
      </c>
      <c r="H41" s="16"/>
      <c r="I41" s="16"/>
      <c r="J41" s="16"/>
      <c r="K41" s="16"/>
      <c r="L41" s="16"/>
    </row>
    <row r="42" spans="2:12" x14ac:dyDescent="0.2">
      <c r="G42" s="3"/>
    </row>
    <row r="43" spans="2:12" x14ac:dyDescent="0.2">
      <c r="B43" s="23" t="s">
        <v>13</v>
      </c>
      <c r="C43" s="24"/>
      <c r="D43" s="24"/>
      <c r="E43" s="24"/>
      <c r="F43" s="24"/>
    </row>
    <row r="44" spans="2:12" ht="60" customHeight="1" x14ac:dyDescent="0.2">
      <c r="B44" s="87" t="s">
        <v>70</v>
      </c>
      <c r="C44" s="87"/>
      <c r="D44" s="87"/>
      <c r="E44" s="87"/>
      <c r="F44" s="87"/>
      <c r="G44" s="87"/>
    </row>
    <row r="45" spans="2:12" ht="30" customHeight="1" x14ac:dyDescent="0.2">
      <c r="B45" s="87" t="s">
        <v>72</v>
      </c>
      <c r="C45" s="87"/>
      <c r="D45" s="87"/>
      <c r="E45" s="87"/>
      <c r="F45" s="87"/>
      <c r="G45" s="87"/>
    </row>
    <row r="46" spans="2:12" ht="21" customHeight="1" x14ac:dyDescent="0.2">
      <c r="B46" s="87" t="s">
        <v>73</v>
      </c>
      <c r="C46" s="87"/>
      <c r="D46" s="87"/>
      <c r="E46" s="87"/>
      <c r="F46" s="87"/>
      <c r="G46" s="87"/>
    </row>
    <row r="47" spans="2:12" ht="48.6" customHeight="1" x14ac:dyDescent="0.2">
      <c r="B47" s="87" t="s">
        <v>74</v>
      </c>
      <c r="C47" s="87"/>
      <c r="D47" s="87"/>
      <c r="E47" s="87"/>
      <c r="F47" s="87"/>
      <c r="G47" s="87"/>
    </row>
    <row r="48" spans="2:12" ht="30" customHeight="1" x14ac:dyDescent="0.2">
      <c r="B48" s="87" t="s">
        <v>75</v>
      </c>
      <c r="C48" s="87"/>
      <c r="D48" s="87"/>
      <c r="E48" s="87"/>
      <c r="F48" s="87"/>
      <c r="G48" s="87"/>
    </row>
    <row r="49" spans="2:7" ht="41.25" customHeight="1" x14ac:dyDescent="0.2">
      <c r="B49" s="87" t="s">
        <v>50</v>
      </c>
      <c r="C49" s="87"/>
      <c r="D49" s="87"/>
      <c r="E49" s="87"/>
      <c r="F49" s="87"/>
      <c r="G49" s="87"/>
    </row>
    <row r="50" spans="2:7" ht="41.25" customHeight="1" x14ac:dyDescent="0.2">
      <c r="B50" s="87" t="s">
        <v>51</v>
      </c>
      <c r="C50" s="87"/>
      <c r="D50" s="87"/>
      <c r="E50" s="87"/>
      <c r="F50" s="87"/>
      <c r="G50" s="87"/>
    </row>
    <row r="51" spans="2:7" ht="30" customHeight="1" x14ac:dyDescent="0.2">
      <c r="B51" s="87" t="s">
        <v>52</v>
      </c>
      <c r="C51" s="87"/>
      <c r="D51" s="87"/>
      <c r="E51" s="87"/>
      <c r="F51" s="87"/>
      <c r="G51" s="87"/>
    </row>
    <row r="52" spans="2:7" ht="41.25" customHeight="1" x14ac:dyDescent="0.2">
      <c r="B52" s="87" t="s">
        <v>55</v>
      </c>
      <c r="C52" s="87"/>
      <c r="D52" s="87"/>
      <c r="E52" s="87"/>
      <c r="F52" s="87"/>
      <c r="G52" s="87"/>
    </row>
    <row r="53" spans="2:7" ht="41.25" customHeight="1" x14ac:dyDescent="0.2">
      <c r="B53" s="87" t="s">
        <v>76</v>
      </c>
      <c r="C53" s="87"/>
      <c r="D53" s="87"/>
      <c r="E53" s="87"/>
      <c r="F53" s="87"/>
      <c r="G53" s="87"/>
    </row>
    <row r="54" spans="2:7" ht="44.45" customHeight="1" x14ac:dyDescent="0.2">
      <c r="B54" s="87" t="s">
        <v>77</v>
      </c>
      <c r="C54" s="87"/>
      <c r="D54" s="87"/>
      <c r="E54" s="87"/>
      <c r="F54" s="87"/>
      <c r="G54" s="87"/>
    </row>
    <row r="55" spans="2:7" ht="43.9" customHeight="1" x14ac:dyDescent="0.2">
      <c r="B55" s="87" t="s">
        <v>78</v>
      </c>
      <c r="C55" s="87"/>
      <c r="D55" s="87"/>
      <c r="E55" s="87"/>
      <c r="F55" s="87"/>
      <c r="G55" s="87"/>
    </row>
    <row r="56" spans="2:7" x14ac:dyDescent="0.2">
      <c r="B56" s="4"/>
    </row>
    <row r="57" spans="2:7" x14ac:dyDescent="0.2">
      <c r="B57" s="2" t="s">
        <v>68</v>
      </c>
    </row>
  </sheetData>
  <mergeCells count="20">
    <mergeCell ref="B48:G48"/>
    <mergeCell ref="B2:G2"/>
    <mergeCell ref="B3:B4"/>
    <mergeCell ref="C3:C4"/>
    <mergeCell ref="D3:D4"/>
    <mergeCell ref="E3:E4"/>
    <mergeCell ref="F3:F4"/>
    <mergeCell ref="G3:G4"/>
    <mergeCell ref="B5:G5"/>
    <mergeCell ref="B44:G44"/>
    <mergeCell ref="B45:G45"/>
    <mergeCell ref="B46:G46"/>
    <mergeCell ref="B47:G47"/>
    <mergeCell ref="B55:G55"/>
    <mergeCell ref="B49:G49"/>
    <mergeCell ref="B50:G50"/>
    <mergeCell ref="B51:G51"/>
    <mergeCell ref="B52:G52"/>
    <mergeCell ref="B53:G53"/>
    <mergeCell ref="B54:G5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04A7A-266C-450F-8600-A7C1DF8545E3}">
  <dimension ref="B2:N24"/>
  <sheetViews>
    <sheetView workbookViewId="0">
      <selection activeCell="E17" sqref="E17:E20"/>
    </sheetView>
  </sheetViews>
  <sheetFormatPr defaultColWidth="9.140625" defaultRowHeight="14.25" x14ac:dyDescent="0.2"/>
  <cols>
    <col min="1" max="1" width="3.7109375" style="1" customWidth="1"/>
    <col min="2" max="2" width="46.28515625" style="2" customWidth="1"/>
    <col min="3" max="6" width="19.28515625" style="3" customWidth="1"/>
    <col min="7" max="7" width="19.28515625" style="1" customWidth="1"/>
    <col min="8" max="8" width="8.7109375" style="1" bestFit="1" customWidth="1"/>
    <col min="9" max="11" width="9.85546875" style="1" bestFit="1" customWidth="1"/>
    <col min="12" max="12" width="7.140625" style="1" bestFit="1" customWidth="1"/>
    <col min="13" max="16384" width="9.140625" style="1"/>
  </cols>
  <sheetData>
    <row r="2" spans="2:14" ht="41.25" customHeight="1" thickBot="1" x14ac:dyDescent="0.25">
      <c r="B2" s="80" t="s">
        <v>111</v>
      </c>
      <c r="C2" s="81"/>
      <c r="D2" s="81"/>
      <c r="E2" s="81"/>
      <c r="F2" s="81"/>
      <c r="G2" s="82"/>
    </row>
    <row r="3" spans="2:14" ht="29.25" customHeight="1" x14ac:dyDescent="0.2">
      <c r="B3" s="72" t="s">
        <v>0</v>
      </c>
      <c r="C3" s="91" t="s">
        <v>40</v>
      </c>
      <c r="D3" s="91" t="s">
        <v>39</v>
      </c>
      <c r="E3" s="93" t="s">
        <v>56</v>
      </c>
      <c r="F3" s="95" t="s">
        <v>58</v>
      </c>
      <c r="G3" s="78" t="s">
        <v>59</v>
      </c>
    </row>
    <row r="4" spans="2:14" ht="28.5" customHeight="1" thickBot="1" x14ac:dyDescent="0.25">
      <c r="B4" s="73"/>
      <c r="C4" s="92"/>
      <c r="D4" s="92"/>
      <c r="E4" s="94"/>
      <c r="F4" s="96"/>
      <c r="G4" s="79"/>
    </row>
    <row r="5" spans="2:14" s="5" customFormat="1" ht="30" customHeight="1" x14ac:dyDescent="0.25">
      <c r="B5" s="97" t="s">
        <v>20</v>
      </c>
      <c r="C5" s="98"/>
      <c r="D5" s="98"/>
      <c r="E5" s="98"/>
      <c r="F5" s="98"/>
      <c r="G5" s="99"/>
      <c r="K5" s="20"/>
    </row>
    <row r="6" spans="2:14" s="5" customFormat="1" ht="30" customHeight="1" x14ac:dyDescent="0.25">
      <c r="B6" s="14" t="s">
        <v>21</v>
      </c>
      <c r="C6" s="30">
        <v>646.84300000000007</v>
      </c>
      <c r="D6" s="30">
        <v>747.84299999999996</v>
      </c>
      <c r="E6" s="40">
        <f>SUM(E7:E9,E12,E13)</f>
        <v>757.84300000000007</v>
      </c>
      <c r="F6" s="45" t="str">
        <f t="shared" ref="F6:F20" si="0">"$"&amp;ROUND(E6-C6,1) &amp; CHAR(10) &amp;" ("&amp;ROUND((E6-C6)/C6,3)*100&amp;"%)"</f>
        <v>$111
 (17.2%)</v>
      </c>
      <c r="G6" s="44" t="str">
        <f t="shared" ref="G6:G20" si="1">"$"&amp;ROUND(E6-D6,1) &amp; CHAR(10) &amp;" ("&amp;ROUND((E6-D6)/D6,3)*100&amp;"%)"</f>
        <v>$10
 (1.3%)</v>
      </c>
      <c r="H6" s="16"/>
      <c r="I6" s="16"/>
      <c r="J6" s="16"/>
      <c r="K6" s="16"/>
      <c r="L6" s="16"/>
      <c r="M6" s="16"/>
      <c r="N6" s="16"/>
    </row>
    <row r="7" spans="2:14" ht="30" customHeight="1" x14ac:dyDescent="0.2">
      <c r="B7" s="25" t="s">
        <v>22</v>
      </c>
      <c r="C7" s="32">
        <v>128.92099999999999</v>
      </c>
      <c r="D7" s="32">
        <v>128.42099999999999</v>
      </c>
      <c r="E7" s="41">
        <v>128.92099999999999</v>
      </c>
      <c r="F7" s="48" t="str">
        <f t="shared" si="0"/>
        <v>$0
 (0%)</v>
      </c>
      <c r="G7" s="46" t="str">
        <f t="shared" si="1"/>
        <v>$0.5
 (0.4%)</v>
      </c>
      <c r="I7" s="27"/>
      <c r="J7" s="27"/>
      <c r="K7" s="27"/>
      <c r="L7" s="27"/>
      <c r="M7" s="28"/>
      <c r="N7" s="28"/>
    </row>
    <row r="8" spans="2:14" ht="30" customHeight="1" x14ac:dyDescent="0.2">
      <c r="B8" s="25" t="s">
        <v>23</v>
      </c>
      <c r="C8" s="32">
        <v>9.7219999999999995</v>
      </c>
      <c r="D8" s="32">
        <v>9.2219999999999995</v>
      </c>
      <c r="E8" s="41">
        <v>14.722</v>
      </c>
      <c r="F8" s="48" t="str">
        <f t="shared" si="0"/>
        <v>$5
 (51.4%)</v>
      </c>
      <c r="G8" s="46" t="str">
        <f t="shared" si="1"/>
        <v>$5.5
 (59.6%)</v>
      </c>
      <c r="K8" s="28"/>
    </row>
    <row r="9" spans="2:14" ht="30" customHeight="1" x14ac:dyDescent="0.2">
      <c r="B9" s="25" t="s">
        <v>24</v>
      </c>
      <c r="C9" s="32">
        <v>228</v>
      </c>
      <c r="D9" s="32">
        <v>226</v>
      </c>
      <c r="E9" s="41">
        <v>230</v>
      </c>
      <c r="F9" s="48" t="str">
        <f t="shared" si="0"/>
        <v>$2
 (0.9%)</v>
      </c>
      <c r="G9" s="46" t="str">
        <f t="shared" si="1"/>
        <v>$4
 (1.8%)</v>
      </c>
      <c r="K9" s="28"/>
    </row>
    <row r="10" spans="2:14" s="6" customFormat="1" ht="30" customHeight="1" x14ac:dyDescent="0.2">
      <c r="B10" s="26" t="s">
        <v>25</v>
      </c>
      <c r="C10" s="31">
        <v>178</v>
      </c>
      <c r="D10" s="32">
        <v>176</v>
      </c>
      <c r="E10" s="41">
        <v>180</v>
      </c>
      <c r="F10" s="48" t="str">
        <f t="shared" si="0"/>
        <v>$2
 (1.1%)</v>
      </c>
      <c r="G10" s="46" t="str">
        <f t="shared" si="1"/>
        <v>$4
 (2.3%)</v>
      </c>
      <c r="K10" s="19"/>
    </row>
    <row r="11" spans="2:14" s="6" customFormat="1" ht="30" customHeight="1" x14ac:dyDescent="0.2">
      <c r="B11" s="26" t="s">
        <v>26</v>
      </c>
      <c r="C11" s="31">
        <v>50</v>
      </c>
      <c r="D11" s="31">
        <v>50</v>
      </c>
      <c r="E11" s="42">
        <v>50</v>
      </c>
      <c r="F11" s="48" t="str">
        <f t="shared" si="0"/>
        <v>$0
 (0%)</v>
      </c>
      <c r="G11" s="46" t="str">
        <f t="shared" si="1"/>
        <v>$0
 (0%)</v>
      </c>
      <c r="K11" s="19"/>
    </row>
    <row r="12" spans="2:14" ht="30" customHeight="1" x14ac:dyDescent="0.2">
      <c r="B12" s="25" t="s">
        <v>27</v>
      </c>
      <c r="C12" s="32">
        <v>27</v>
      </c>
      <c r="D12" s="32">
        <v>31</v>
      </c>
      <c r="E12" s="41">
        <v>31</v>
      </c>
      <c r="F12" s="48" t="str">
        <f t="shared" si="0"/>
        <v>$4
 (14.8%)</v>
      </c>
      <c r="G12" s="46" t="str">
        <f t="shared" si="1"/>
        <v>$0
 (0%)</v>
      </c>
      <c r="K12" s="28"/>
    </row>
    <row r="13" spans="2:14" ht="30" customHeight="1" x14ac:dyDescent="0.2">
      <c r="B13" s="25" t="s">
        <v>28</v>
      </c>
      <c r="C13" s="32">
        <v>253.2</v>
      </c>
      <c r="D13" s="32">
        <v>353.2</v>
      </c>
      <c r="E13" s="41">
        <v>353.2</v>
      </c>
      <c r="F13" s="48" t="str">
        <f t="shared" si="0"/>
        <v>$100
 (39.5%)</v>
      </c>
      <c r="G13" s="46" t="str">
        <f t="shared" si="1"/>
        <v>$0
 (0%)</v>
      </c>
      <c r="K13" s="28"/>
    </row>
    <row r="14" spans="2:14" s="6" customFormat="1" ht="30" customHeight="1" x14ac:dyDescent="0.2">
      <c r="B14" s="26" t="s">
        <v>29</v>
      </c>
      <c r="C14" s="31" t="s">
        <v>4</v>
      </c>
      <c r="D14" s="31" t="s">
        <v>4</v>
      </c>
      <c r="E14" s="42" t="s">
        <v>4</v>
      </c>
      <c r="F14" s="48" t="e">
        <f t="shared" si="0"/>
        <v>#VALUE!</v>
      </c>
      <c r="G14" s="46" t="e">
        <f t="shared" si="1"/>
        <v>#VALUE!</v>
      </c>
      <c r="K14" s="19"/>
    </row>
    <row r="15" spans="2:14" s="6" customFormat="1" ht="30" customHeight="1" x14ac:dyDescent="0.2">
      <c r="B15" s="33" t="s">
        <v>30</v>
      </c>
      <c r="C15" s="31" t="s">
        <v>4</v>
      </c>
      <c r="D15" s="31" t="s">
        <v>4</v>
      </c>
      <c r="E15" s="42" t="s">
        <v>4</v>
      </c>
      <c r="F15" s="48" t="e">
        <f t="shared" si="0"/>
        <v>#VALUE!</v>
      </c>
      <c r="G15" s="46" t="e">
        <f t="shared" si="1"/>
        <v>#VALUE!</v>
      </c>
      <c r="I15" s="7"/>
      <c r="K15" s="19"/>
    </row>
    <row r="16" spans="2:14" s="6" customFormat="1" ht="30" customHeight="1" x14ac:dyDescent="0.2">
      <c r="B16" s="26" t="s">
        <v>31</v>
      </c>
      <c r="C16" s="31" t="s">
        <v>4</v>
      </c>
      <c r="D16" s="31" t="s">
        <v>4</v>
      </c>
      <c r="E16" s="42" t="s">
        <v>4</v>
      </c>
      <c r="F16" s="48" t="e">
        <f t="shared" si="0"/>
        <v>#VALUE!</v>
      </c>
      <c r="G16" s="46" t="e">
        <f t="shared" si="1"/>
        <v>#VALUE!</v>
      </c>
      <c r="K16" s="19"/>
    </row>
    <row r="17" spans="2:11" s="5" customFormat="1" ht="30" customHeight="1" x14ac:dyDescent="0.25">
      <c r="B17" s="14" t="s">
        <v>32</v>
      </c>
      <c r="C17" s="30" t="s">
        <v>7</v>
      </c>
      <c r="D17" s="30" t="s">
        <v>7</v>
      </c>
      <c r="E17" s="40" t="s">
        <v>63</v>
      </c>
      <c r="F17" s="45" t="e">
        <f t="shared" si="0"/>
        <v>#VALUE!</v>
      </c>
      <c r="G17" s="44" t="e">
        <f t="shared" si="1"/>
        <v>#VALUE!</v>
      </c>
      <c r="K17" s="20"/>
    </row>
    <row r="18" spans="2:11" ht="30" customHeight="1" x14ac:dyDescent="0.2">
      <c r="B18" s="34" t="s">
        <v>1</v>
      </c>
      <c r="C18" s="32" t="s">
        <v>4</v>
      </c>
      <c r="D18" s="32">
        <v>614.79999999999995</v>
      </c>
      <c r="E18" s="41" t="s">
        <v>4</v>
      </c>
      <c r="F18" s="48" t="e">
        <f t="shared" si="0"/>
        <v>#VALUE!</v>
      </c>
      <c r="G18" s="46" t="e">
        <f t="shared" si="1"/>
        <v>#VALUE!</v>
      </c>
      <c r="K18" s="28"/>
    </row>
    <row r="19" spans="2:11" ht="30" customHeight="1" x14ac:dyDescent="0.2">
      <c r="B19" s="34" t="s">
        <v>5</v>
      </c>
      <c r="C19" s="32" t="s">
        <v>4</v>
      </c>
      <c r="D19" s="32" t="s">
        <v>4</v>
      </c>
      <c r="E19" s="41" t="s">
        <v>4</v>
      </c>
      <c r="F19" s="48" t="e">
        <f t="shared" si="0"/>
        <v>#VALUE!</v>
      </c>
      <c r="G19" s="46" t="e">
        <f t="shared" si="1"/>
        <v>#VALUE!</v>
      </c>
      <c r="K19" s="28"/>
    </row>
    <row r="20" spans="2:11" ht="30" customHeight="1" x14ac:dyDescent="0.2">
      <c r="B20" s="25" t="s">
        <v>33</v>
      </c>
      <c r="C20" s="32">
        <v>86.88</v>
      </c>
      <c r="D20" s="32">
        <v>95.801000000000002</v>
      </c>
      <c r="E20" s="41">
        <v>99.622</v>
      </c>
      <c r="F20" s="48" t="str">
        <f t="shared" si="0"/>
        <v>$12.7
 (14.7%)</v>
      </c>
      <c r="G20" s="46" t="str">
        <f t="shared" si="1"/>
        <v>$3.8
 (4%)</v>
      </c>
      <c r="K20" s="28"/>
    </row>
    <row r="21" spans="2:11" ht="30" customHeight="1" thickBot="1" x14ac:dyDescent="0.25">
      <c r="B21" s="29" t="s">
        <v>34</v>
      </c>
      <c r="C21" s="35" t="s">
        <v>35</v>
      </c>
      <c r="D21" s="35" t="s">
        <v>35</v>
      </c>
      <c r="E21" s="43" t="s">
        <v>35</v>
      </c>
      <c r="F21" s="49" t="s">
        <v>7</v>
      </c>
      <c r="G21" s="47" t="s">
        <v>7</v>
      </c>
      <c r="K21" s="28"/>
    </row>
    <row r="22" spans="2:11" x14ac:dyDescent="0.2">
      <c r="G22" s="3"/>
    </row>
    <row r="23" spans="2:11" x14ac:dyDescent="0.2">
      <c r="B23" s="4"/>
    </row>
    <row r="24" spans="2:11" x14ac:dyDescent="0.2">
      <c r="B24" s="2" t="s">
        <v>110</v>
      </c>
    </row>
  </sheetData>
  <mergeCells count="8">
    <mergeCell ref="B5:G5"/>
    <mergeCell ref="B2:G2"/>
    <mergeCell ref="B3:B4"/>
    <mergeCell ref="C3:C4"/>
    <mergeCell ref="D3:D4"/>
    <mergeCell ref="E3:E4"/>
    <mergeCell ref="F3:F4"/>
    <mergeCell ref="G3: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FY24 House - table for posting</vt:lpstr>
      <vt:lpstr>House SFOPs-calculations</vt:lpstr>
      <vt:lpstr>House SFOPs -posting</vt:lpstr>
      <vt:lpstr>House LHHS-calculations</vt:lpstr>
    </vt:vector>
  </TitlesOfParts>
  <Company>Henry J Kaiser Family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Oum</dc:creator>
  <cp:lastModifiedBy>Stephanie Oum</cp:lastModifiedBy>
  <cp:lastPrinted>2020-02-06T19:20:28Z</cp:lastPrinted>
  <dcterms:created xsi:type="dcterms:W3CDTF">2013-07-19T14:54:56Z</dcterms:created>
  <dcterms:modified xsi:type="dcterms:W3CDTF">2023-07-13T14:36:10Z</dcterms:modified>
</cp:coreProperties>
</file>